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A55F42F4-1B6D-40AD-B535-2D832E27082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NASLOVNICA" sheetId="13" r:id="rId1"/>
    <sheet name="SAŽETAK" sheetId="1" r:id="rId2"/>
    <sheet name=" Račun prihoda i rashoda-ekonom" sheetId="3" r:id="rId3"/>
    <sheet name=" Račun prihoda i rashoda-izvori" sheetId="9" r:id="rId4"/>
    <sheet name=" Račun rashoda-funkcija" sheetId="10" r:id="rId5"/>
    <sheet name=" Račun financiranja-ekonomska" sheetId="11" r:id="rId6"/>
    <sheet name=" Račun financiranja-izvori" sheetId="12" r:id="rId7"/>
    <sheet name="POSEBNI DIO" sheetId="7" r:id="rId8"/>
  </sheets>
  <definedNames>
    <definedName name="_xlnm.Print_Area" localSheetId="5">' Račun financiranja-ekonomska'!$A$1:$F$15</definedName>
    <definedName name="_xlnm.Print_Area" localSheetId="6">' Račun financiranja-izvori'!$A$1:$D$12</definedName>
    <definedName name="_xlnm.Print_Area" localSheetId="2">' Račun prihoda i rashoda-ekonom'!$A$1:$F$35</definedName>
    <definedName name="_xlnm.Print_Area" localSheetId="3">' Račun prihoda i rashoda-izvori'!$A$1:$D$38</definedName>
    <definedName name="_xlnm.Print_Area" localSheetId="4">' Račun rashoda-funkcija'!$A$1:$D$8</definedName>
    <definedName name="_xlnm.Print_Area" localSheetId="0">NASLOVNICA!$A$1:$Q$13</definedName>
    <definedName name="_xlnm.Print_Area" localSheetId="7">'POSEBNI DIO'!$A$2:$E$52</definedName>
    <definedName name="_xlnm.Print_Area" localSheetId="1">SAŽETAK!$A$1:$H$33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D25" i="9"/>
  <c r="B25" i="9"/>
  <c r="D8" i="9"/>
  <c r="B8" i="9"/>
  <c r="D28" i="3"/>
  <c r="D35" i="3"/>
  <c r="D33" i="3" s="1"/>
  <c r="F34" i="3"/>
  <c r="D34" i="3"/>
  <c r="F26" i="3"/>
  <c r="E10" i="3"/>
  <c r="E11" i="3"/>
  <c r="F27" i="3"/>
  <c r="D27" i="3"/>
  <c r="E27" i="3" s="1"/>
  <c r="H9" i="1"/>
  <c r="F9" i="1"/>
  <c r="F35" i="3"/>
  <c r="E32" i="3"/>
  <c r="F30" i="3"/>
  <c r="E30" i="3" s="1"/>
  <c r="F29" i="3"/>
  <c r="F14" i="3"/>
  <c r="F19" i="3"/>
  <c r="F15" i="3"/>
  <c r="F16" i="3"/>
  <c r="F17" i="3"/>
  <c r="F13" i="3"/>
  <c r="F28" i="3"/>
  <c r="D29" i="3"/>
  <c r="D16" i="3"/>
  <c r="D11" i="3" s="1"/>
  <c r="E22" i="3"/>
  <c r="E29" i="7"/>
  <c r="C29" i="7"/>
  <c r="D33" i="7"/>
  <c r="G24" i="1"/>
  <c r="G26" i="1" s="1"/>
  <c r="F26" i="1"/>
  <c r="G22" i="1"/>
  <c r="G13" i="1"/>
  <c r="G12" i="1"/>
  <c r="G10" i="1"/>
  <c r="E31" i="3"/>
  <c r="D26" i="3" l="1"/>
  <c r="E26" i="3" s="1"/>
  <c r="E35" i="3"/>
  <c r="E34" i="3"/>
  <c r="G9" i="1"/>
  <c r="E29" i="3"/>
  <c r="E21" i="3"/>
  <c r="E19" i="3"/>
  <c r="E13" i="3"/>
  <c r="E14" i="3"/>
  <c r="E15" i="3"/>
  <c r="E16" i="3"/>
  <c r="E17" i="3"/>
  <c r="E12" i="3"/>
  <c r="C8" i="9"/>
  <c r="C10" i="9"/>
  <c r="C12" i="9"/>
  <c r="C14" i="9"/>
  <c r="C16" i="9"/>
  <c r="C18" i="9"/>
  <c r="C20" i="9"/>
  <c r="C22" i="9"/>
  <c r="C25" i="9"/>
  <c r="C27" i="9"/>
  <c r="C29" i="9"/>
  <c r="C31" i="9"/>
  <c r="C33" i="9"/>
  <c r="C35" i="9"/>
  <c r="C36" i="9"/>
  <c r="C37" i="9"/>
  <c r="C38" i="9"/>
  <c r="E14" i="11" l="1"/>
  <c r="C12" i="12"/>
  <c r="C8" i="10"/>
  <c r="E51" i="7"/>
  <c r="E50" i="7" s="1"/>
  <c r="E49" i="7" s="1"/>
  <c r="C51" i="7"/>
  <c r="C50" i="7" s="1"/>
  <c r="D52" i="7"/>
  <c r="D51" i="7" s="1"/>
  <c r="D50" i="7" s="1"/>
  <c r="D49" i="7" s="1"/>
  <c r="D45" i="7"/>
  <c r="D44" i="7"/>
  <c r="E43" i="7"/>
  <c r="C43" i="7"/>
  <c r="E35" i="7"/>
  <c r="C35" i="7"/>
  <c r="E38" i="7"/>
  <c r="C38" i="7"/>
  <c r="D37" i="7"/>
  <c r="D39" i="7"/>
  <c r="D38" i="7" s="1"/>
  <c r="E25" i="7"/>
  <c r="C25" i="7"/>
  <c r="D26" i="7"/>
  <c r="D27" i="7"/>
  <c r="D48" i="7"/>
  <c r="D42" i="7"/>
  <c r="D36" i="7"/>
  <c r="D31" i="7"/>
  <c r="D32" i="7"/>
  <c r="D30" i="7"/>
  <c r="D23" i="7"/>
  <c r="D24" i="7"/>
  <c r="D22" i="7"/>
  <c r="D14" i="7"/>
  <c r="D15" i="7"/>
  <c r="D17" i="7"/>
  <c r="D12" i="7"/>
  <c r="D11" i="7"/>
  <c r="G23" i="1"/>
  <c r="H23" i="1"/>
  <c r="H26" i="1" s="1"/>
  <c r="F23" i="1"/>
  <c r="G14" i="1"/>
  <c r="H14" i="1"/>
  <c r="F14" i="1"/>
  <c r="G11" i="1"/>
  <c r="H11" i="1"/>
  <c r="F11" i="1"/>
  <c r="E33" i="3"/>
  <c r="F33" i="3"/>
  <c r="D20" i="3"/>
  <c r="E20" i="3"/>
  <c r="F20" i="3"/>
  <c r="D18" i="3"/>
  <c r="E18" i="3"/>
  <c r="F18" i="3"/>
  <c r="D36" i="9"/>
  <c r="B36" i="9"/>
  <c r="D34" i="9"/>
  <c r="B34" i="9"/>
  <c r="D32" i="9"/>
  <c r="B32" i="9"/>
  <c r="D30" i="9"/>
  <c r="B30" i="9"/>
  <c r="D28" i="9"/>
  <c r="B28" i="9"/>
  <c r="D26" i="9"/>
  <c r="B26" i="9"/>
  <c r="D24" i="9"/>
  <c r="B24" i="9"/>
  <c r="B19" i="9"/>
  <c r="C19" i="9" s="1"/>
  <c r="D19" i="9"/>
  <c r="B17" i="9"/>
  <c r="C17" i="9" s="1"/>
  <c r="D17" i="9"/>
  <c r="B15" i="9"/>
  <c r="D15" i="9"/>
  <c r="B13" i="9"/>
  <c r="C13" i="9" s="1"/>
  <c r="D13" i="9"/>
  <c r="B11" i="9"/>
  <c r="D11" i="9"/>
  <c r="B9" i="9"/>
  <c r="D9" i="9"/>
  <c r="B7" i="9"/>
  <c r="B6" i="9" s="1"/>
  <c r="D7" i="9"/>
  <c r="D6" i="9" s="1"/>
  <c r="H15" i="1" l="1"/>
  <c r="H27" i="1" s="1"/>
  <c r="D10" i="3"/>
  <c r="E28" i="3"/>
  <c r="C34" i="9"/>
  <c r="C32" i="9"/>
  <c r="C30" i="9"/>
  <c r="C28" i="9"/>
  <c r="C26" i="9"/>
  <c r="C24" i="9"/>
  <c r="C15" i="9"/>
  <c r="C11" i="9"/>
  <c r="C9" i="9"/>
  <c r="C7" i="9"/>
  <c r="D35" i="7"/>
  <c r="G15" i="1"/>
  <c r="G27" i="1" s="1"/>
  <c r="B23" i="9"/>
  <c r="D23" i="9"/>
  <c r="C49" i="7"/>
  <c r="D43" i="7"/>
  <c r="D25" i="7"/>
  <c r="C34" i="7"/>
  <c r="E34" i="7"/>
  <c r="D34" i="7"/>
  <c r="F15" i="1"/>
  <c r="F27" i="1" s="1"/>
  <c r="F11" i="3"/>
  <c r="F10" i="3" s="1"/>
  <c r="E13" i="11"/>
  <c r="F13" i="11"/>
  <c r="D13" i="11"/>
  <c r="C11" i="12"/>
  <c r="C10" i="12" s="1"/>
  <c r="D11" i="12"/>
  <c r="D10" i="12" s="1"/>
  <c r="B11" i="12"/>
  <c r="B10" i="12" s="1"/>
  <c r="D47" i="7"/>
  <c r="D46" i="7" s="1"/>
  <c r="E47" i="7"/>
  <c r="E46" i="7" s="1"/>
  <c r="C47" i="7"/>
  <c r="C46" i="7" s="1"/>
  <c r="D41" i="7"/>
  <c r="E41" i="7"/>
  <c r="E40" i="7" s="1"/>
  <c r="C41" i="7"/>
  <c r="C40" i="7" s="1"/>
  <c r="D29" i="7"/>
  <c r="D28" i="7" s="1"/>
  <c r="E28" i="7"/>
  <c r="C28" i="7"/>
  <c r="D21" i="7"/>
  <c r="E21" i="7"/>
  <c r="E20" i="7" s="1"/>
  <c r="C21" i="7"/>
  <c r="C20" i="7" s="1"/>
  <c r="E16" i="7"/>
  <c r="C16" i="7"/>
  <c r="E13" i="7"/>
  <c r="C13" i="7"/>
  <c r="D10" i="7"/>
  <c r="E10" i="7"/>
  <c r="C10" i="7"/>
  <c r="C23" i="9" l="1"/>
  <c r="C6" i="9"/>
  <c r="D40" i="7"/>
  <c r="D20" i="7"/>
  <c r="C19" i="7"/>
  <c r="D13" i="7"/>
  <c r="D16" i="7"/>
  <c r="E19" i="7"/>
  <c r="E18" i="7" s="1"/>
  <c r="C9" i="7"/>
  <c r="C8" i="7" s="1"/>
  <c r="E9" i="7"/>
  <c r="E8" i="7" s="1"/>
  <c r="E7" i="7" s="1"/>
  <c r="D19" i="7" l="1"/>
  <c r="C18" i="7"/>
  <c r="D18" i="7" s="1"/>
  <c r="C7" i="7"/>
  <c r="D9" i="7"/>
  <c r="D8" i="7" s="1"/>
  <c r="D7" i="7" s="1"/>
  <c r="E6" i="7"/>
  <c r="E5" i="7" s="1"/>
  <c r="C6" i="7" l="1"/>
  <c r="C5" i="7" s="1"/>
  <c r="D6" i="7"/>
  <c r="D5" i="7" s="1"/>
</calcChain>
</file>

<file path=xl/sharedStrings.xml><?xml version="1.0" encoding="utf-8"?>
<sst xmlns="http://schemas.openxmlformats.org/spreadsheetml/2006/main" count="215" uniqueCount="119">
  <si>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</si>
  <si>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</si>
  <si>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</si>
  <si>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</si>
  <si>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</si>
  <si>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</si>
  <si>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</si>
  <si>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</si>
  <si>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</si>
  <si>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</si>
  <si>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</si>
  <si>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01 Opće javne usluge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</si>
  <si>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</si>
  <si>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</si>
  <si>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</si>
  <si>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</si>
  <si>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</si>
  <si>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</si>
  <si>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</si>
  <si>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</si>
  <si>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</si>
  <si>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</si>
  <si>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</si>
  <si>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</si>
  <si>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</si>
  <si>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</si>
  <si>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</si>
  <si>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</si>
  <si>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</si>
  <si>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</si>
  <si>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</si>
  <si>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</si>
  <si>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</si>
  <si>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</si>
  <si>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</si>
  <si>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</si>
  <si>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</si>
  <si>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</si>
  <si>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</si>
  <si>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</si>
  <si>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</si>
  <si>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</si>
  <si>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</si>
  <si>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</si>
  <si>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</si>
  <si>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</si>
  <si>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</si>
  <si>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BROJČANA OZNAKA GLAVNOG PROGRAMA                                        36</t>
  </si>
  <si>
    <t>OPĆA BOLNICA DR.IVO PEDIŠIĆ SISAK</t>
  </si>
  <si>
    <t>ZAŠTITA ZDRAVLJA</t>
  </si>
  <si>
    <t>BROJČANA OZNAKA PROGRAMA    3602</t>
  </si>
  <si>
    <t>INVESTICIJE U ZDRAVSTVENU INFRASTRUKTURU</t>
  </si>
  <si>
    <t>OPĆA BOLNICA DR. IVO PEDIŠIĆ SISAK - IZRAVNA KAPITALNA ULAGANJA</t>
  </si>
  <si>
    <t xml:space="preserve">BROJČANA OZNAKA IZVORA FINANCIRANJA                                    11 </t>
  </si>
  <si>
    <t>Opći prihodi i primici</t>
  </si>
  <si>
    <t>BROJČANA OZNAKA Skupine ekonomske klasifikacije (rashod/izdatak)                    3</t>
  </si>
  <si>
    <t>Financijski rashodi</t>
  </si>
  <si>
    <t>Rashodi za nabavu nefnancijske imovine</t>
  </si>
  <si>
    <t>Rashodi za nabavu proizvedene dugotrajne imovine</t>
  </si>
  <si>
    <t>Rashodi za dodatna ulaganja na nefinancijskoj imovini</t>
  </si>
  <si>
    <t>BROJČANA OZNAKA PROGRAMA    3605</t>
  </si>
  <si>
    <t>SIGURNOST GRAĐANA I PRAVO NA ZDRAVSTVENE USLUGE</t>
  </si>
  <si>
    <t>ADMINISTRACIJA I UPRAVLJANJE</t>
  </si>
  <si>
    <t>BROJČANA OZNAKA IZVORA FINANCIRANJA                                    31</t>
  </si>
  <si>
    <t>Ostali rashodi</t>
  </si>
  <si>
    <t>BROJČANA OZNAKA IZVORA FINANCIRANJA                                    43</t>
  </si>
  <si>
    <t>Ostali prihodi za posebne namjene</t>
  </si>
  <si>
    <t>BROJČANA OZNAKA IZVORA FINANCIRANJA                                    52</t>
  </si>
  <si>
    <t>Ostale pomoći</t>
  </si>
  <si>
    <t>BROJČANA OZNAKA IZVORA FINANCIRANJA                                    61</t>
  </si>
  <si>
    <t>Donacije</t>
  </si>
  <si>
    <t>BROJČANA OZNAKA IZVORA FINANCIRANJA                                   71</t>
  </si>
  <si>
    <t>Prihodi od nefinancijske imovine i nadoknade štete s osnova osiguranja</t>
  </si>
  <si>
    <t>BROJČANA OZNAKA AKTIVNOSTI/PROJEKTA           K950001</t>
  </si>
  <si>
    <t>Vlastiti prihodi</t>
  </si>
  <si>
    <t>BROJČANA OZNAKA AKTIVNOSTI/PROJEKTA           A950002</t>
  </si>
  <si>
    <t>013 Opće usluge - 0760 Poslovi i usluge zdravstva koji nisu drugdje svrstani</t>
  </si>
  <si>
    <t>4 Prihodi za posebne namjene</t>
  </si>
  <si>
    <t xml:space="preserve">  43 Ostali prihodi za posebne namjene</t>
  </si>
  <si>
    <t>5 Pomoći</t>
  </si>
  <si>
    <t xml:space="preserve">  52 Ostale pomoći</t>
  </si>
  <si>
    <t>6 Donacije</t>
  </si>
  <si>
    <t xml:space="preserve">  61 Donacije</t>
  </si>
  <si>
    <t>9  Rezultat</t>
  </si>
  <si>
    <t xml:space="preserve">   92 Donacije - višak prihoda</t>
  </si>
  <si>
    <t xml:space="preserve">   92 Pomoći - višak prihoda</t>
  </si>
  <si>
    <t>7 Prihodi od nefinancijske imovine i nadoknade štete s osnove osiguranja</t>
  </si>
  <si>
    <t xml:space="preserve">   71 Prihodi od nefinancijske imovine i nadoknade   štete s osnove osiguranja</t>
  </si>
  <si>
    <t>Prihodi od imovine</t>
  </si>
  <si>
    <t>Prihodi od upravnih i administrativnih pristojbi, pristojbi po posebnim propisima i naknada</t>
  </si>
  <si>
    <t>Prihodi od nadležnog proračuna i od HZZO-a temeljem ugovornih obveza</t>
  </si>
  <si>
    <t>Rezultat</t>
  </si>
  <si>
    <t>Donacije - višak prihoda</t>
  </si>
  <si>
    <t>Pomoći- višak prihoda</t>
  </si>
  <si>
    <t>Kazne, upravne mjere i ostali prihodi</t>
  </si>
  <si>
    <t>Izradila:</t>
  </si>
  <si>
    <t xml:space="preserve"> </t>
  </si>
  <si>
    <t>BROJČANA OZNAKA PRORAČUNSKOG KORISNIKA                           RKP 29244</t>
  </si>
  <si>
    <t>OPĆA BOLNICA DR. IVO PEDIŠIĆ SISAK</t>
  </si>
  <si>
    <t>RKP 29244</t>
  </si>
  <si>
    <t>RAVNATELJ</t>
  </si>
  <si>
    <t>Povećanje/ smanjenje</t>
  </si>
  <si>
    <t>ADMINISTRACIJA I UPRAVLJANJE (IZ EVIDENCIJSKIH PRIHODA)</t>
  </si>
  <si>
    <t>BROJČANA OZNAKA AKTIVNOSTI/PROJEKTA           A950003</t>
  </si>
  <si>
    <t>mr.Jasenka Štampalija-Janković,dipl.oec.</t>
  </si>
  <si>
    <t xml:space="preserve">IZMJENE I DOPUNE </t>
  </si>
  <si>
    <t>II. POSEBNI DIO - IZMJENE I DOPUNE</t>
  </si>
  <si>
    <t xml:space="preserve">A. SAŽETAK RAČUNA PRIHODA I RASHODA </t>
  </si>
  <si>
    <t>I. OPĆI DIO - IZMJENE I DOPUNE</t>
  </si>
  <si>
    <t>FINANCIJSKOG  PLANA  ZA 2025. GODINU</t>
  </si>
  <si>
    <t>FINANCIJSKI PLAN PRORAČUNSKOG KORISNIKA DRŽAVNOG PRORAČUNA                                                                                                                                        OPĆA BOLNICA DR. IVO PEDIŠIĆ SISAK                         
ZA 2025. I PROJEKCIJE ZA 2026. I 2027. GODINU</t>
  </si>
  <si>
    <t>PLAN 
 2025.</t>
  </si>
  <si>
    <t>NOVI PLAN 2025.</t>
  </si>
  <si>
    <t>I PROJEKCIJA ZA 2026. I 2027. GODINU</t>
  </si>
  <si>
    <t>Naknade građanima i kućanistvima na temelju osiguranja i druge naknade</t>
  </si>
  <si>
    <t>Naknade građanima i kućanstvima na temelju osig.i druge naknade</t>
  </si>
  <si>
    <t>Igor Vrga, dr.med.,univ.spec.med.</t>
  </si>
  <si>
    <t>Sisak,    19 . studeni 2025.</t>
  </si>
  <si>
    <t>Urbroj: 2176-125-08-8371/25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</si>
</sst>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3" fontId="17" fillId="0" borderId="3" xfId="0" applyNumberFormat="1" applyFont="1" applyBorder="1"/>
    <xf numFmtId="3" fontId="17" fillId="0" borderId="0" xfId="0" applyNumberFormat="1" applyFont="1"/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3" fontId="11" fillId="2" borderId="3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3" fontId="9" fillId="2" borderId="3" xfId="0" applyNumberFormat="1" applyFont="1" applyFill="1" applyBorder="1" applyAlignment="1">
      <alignment horizontal="left" vertical="center" wrapText="1"/>
    </xf>
    <xf numFmtId="3" fontId="0" fillId="0" borderId="3" xfId="0" applyNumberFormat="1" applyBorder="1"/>
    <xf numFmtId="3" fontId="1" fillId="0" borderId="3" xfId="0" applyNumberFormat="1" applyFont="1" applyBorder="1"/>
    <xf numFmtId="3" fontId="1" fillId="0" borderId="0" xfId="0" applyNumberFormat="1" applyFont="1"/>
    <xf numFmtId="3" fontId="9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17" fillId="0" borderId="3" xfId="0" applyFont="1" applyBorder="1"/>
    <xf numFmtId="0" fontId="17" fillId="0" borderId="0" xfId="0" applyFont="1"/>
    <xf numFmtId="3" fontId="4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16" fillId="0" borderId="0" xfId="0" applyNumberFormat="1" applyFont="1"/>
    <xf numFmtId="3" fontId="3" fillId="0" borderId="0" xfId="0" applyNumberFormat="1" applyFont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/>
    </xf>
    <xf numFmtId="3" fontId="11" fillId="2" borderId="3" xfId="0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3" fillId="0" borderId="0" xfId="0" applyFont="1" applyAlignment="1">
      <alignment horizontal="center"/>
    </xf>
    <xf numFmtId="3" fontId="19" fillId="0" borderId="3" xfId="0" applyNumberFormat="1" applyFont="1" applyBorder="1"/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13" fillId="0" borderId="0" xfId="0" applyNumberFormat="1" applyFont="1" applyAlignment="1">
      <alignment wrapText="1"/>
    </xf>
    <xf numFmtId="4" fontId="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532A-3A63-4BAE-8D57-083D79695A7C}">
  <dimension ref="A1:Q13"/>
  <sheetViews>
    <sheetView tabSelected="1" zoomScaleNormal="100" workbookViewId="0">
      <selection activeCell="A4" sqref="A4"/>
    </sheetView>
  </sheetViews>
  <sheetFormatPr defaultRowHeight="15" x14ac:dyDescent="0.25"/>
  <sheetData>
    <row r="1" spans="1:17" ht="23.25" x14ac:dyDescent="0.35">
      <c r="A1" s="76" t="s">
        <v>98</v>
      </c>
    </row>
    <row r="2" spans="1:17" ht="18.75" x14ac:dyDescent="0.3">
      <c r="A2" s="84" t="s">
        <v>99</v>
      </c>
    </row>
    <row r="3" spans="1:17" ht="18.75" x14ac:dyDescent="0.3">
      <c r="A3" s="83" t="s">
        <v>118</v>
      </c>
    </row>
    <row r="4" spans="1:17" ht="18.75" x14ac:dyDescent="0.3">
      <c r="A4" s="83" t="s">
        <v>117</v>
      </c>
    </row>
    <row r="11" spans="1:17" ht="26.25" x14ac:dyDescent="0.4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s="76" customFormat="1" ht="26.25" x14ac:dyDescent="0.4">
      <c r="A12" s="86" t="s">
        <v>109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spans="1:17" s="76" customFormat="1" ht="26.25" x14ac:dyDescent="0.4">
      <c r="A13" s="86" t="s">
        <v>113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</sheetData>
  <mergeCells count="3">
    <mergeCell ref="A12:Q12"/>
    <mergeCell ref="A11:Q11"/>
    <mergeCell ref="A13:Q13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opLeftCell="A2" zoomScaleNormal="100" workbookViewId="0">
      <selection activeCell="F11" sqref="F11"/>
    </sheetView>
  </sheetViews>
  <sheetFormatPr defaultRowHeight="15" x14ac:dyDescent="0.25"/>
  <cols>
    <col min="5" max="5" width="25.28515625" customWidth="1"/>
    <col min="6" max="8" width="19.42578125" customWidth="1"/>
    <col min="9" max="10" width="25.28515625" customWidth="1"/>
  </cols>
  <sheetData>
    <row r="1" spans="1:10" ht="51" customHeight="1" x14ac:dyDescent="0.25">
      <c r="A1" s="92" t="s">
        <v>110</v>
      </c>
      <c r="B1" s="92"/>
      <c r="C1" s="92"/>
      <c r="D1" s="92"/>
      <c r="E1" s="92"/>
      <c r="F1" s="92"/>
      <c r="G1" s="92"/>
      <c r="H1" s="92"/>
      <c r="I1" s="35"/>
      <c r="J1" s="3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customHeight="1" x14ac:dyDescent="0.25">
      <c r="A3" s="100" t="s">
        <v>108</v>
      </c>
      <c r="B3" s="100"/>
      <c r="C3" s="100"/>
      <c r="D3" s="100"/>
      <c r="E3" s="100"/>
      <c r="F3" s="100"/>
      <c r="G3" s="100"/>
      <c r="H3" s="100"/>
      <c r="I3" s="33"/>
      <c r="J3" s="3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92" t="s">
        <v>107</v>
      </c>
      <c r="B5" s="92"/>
      <c r="C5" s="92"/>
      <c r="D5" s="92"/>
      <c r="E5" s="92"/>
      <c r="F5" s="92"/>
      <c r="G5" s="92"/>
      <c r="H5" s="92"/>
      <c r="I5" s="32"/>
      <c r="J5" s="32"/>
    </row>
    <row r="6" spans="1:10" ht="18" x14ac:dyDescent="0.25">
      <c r="A6" s="1"/>
      <c r="B6" s="2"/>
      <c r="C6" s="2"/>
      <c r="D6" s="2"/>
      <c r="E6" s="6"/>
      <c r="F6" s="7"/>
      <c r="G6" s="7">
        <v>1553721</v>
      </c>
      <c r="H6" s="110">
        <f>G6-G9</f>
        <v>288</v>
      </c>
    </row>
    <row r="7" spans="1:10" ht="25.5" x14ac:dyDescent="0.25">
      <c r="A7" s="96" t="s">
        <v>10</v>
      </c>
      <c r="B7" s="97"/>
      <c r="C7" s="97"/>
      <c r="D7" s="97"/>
      <c r="E7" s="97"/>
      <c r="F7" s="37" t="s">
        <v>111</v>
      </c>
      <c r="G7" s="37" t="s">
        <v>101</v>
      </c>
      <c r="H7" s="37" t="s">
        <v>112</v>
      </c>
    </row>
    <row r="8" spans="1:10" ht="12" customHeight="1" x14ac:dyDescent="0.25">
      <c r="A8" s="87">
        <v>1</v>
      </c>
      <c r="B8" s="87"/>
      <c r="C8" s="87"/>
      <c r="D8" s="87"/>
      <c r="E8" s="87"/>
      <c r="F8" s="39">
        <v>2</v>
      </c>
      <c r="G8" s="39">
        <v>3</v>
      </c>
      <c r="H8" s="39">
        <v>4</v>
      </c>
    </row>
    <row r="9" spans="1:10" x14ac:dyDescent="0.25">
      <c r="A9" s="93" t="s">
        <v>30</v>
      </c>
      <c r="B9" s="95"/>
      <c r="C9" s="95"/>
      <c r="D9" s="95"/>
      <c r="E9" s="102"/>
      <c r="F9" s="24">
        <f>59651836+593592</f>
        <v>60245428</v>
      </c>
      <c r="G9" s="24">
        <f>H9-F9</f>
        <v>1553433</v>
      </c>
      <c r="H9" s="24">
        <f>61205269+593592</f>
        <v>61798861</v>
      </c>
    </row>
    <row r="10" spans="1:10" x14ac:dyDescent="0.25">
      <c r="A10" s="101" t="s">
        <v>31</v>
      </c>
      <c r="B10" s="102"/>
      <c r="C10" s="102"/>
      <c r="D10" s="102"/>
      <c r="E10" s="102"/>
      <c r="F10" s="24">
        <v>200</v>
      </c>
      <c r="G10" s="24">
        <f>H10-F10</f>
        <v>288</v>
      </c>
      <c r="H10" s="24">
        <v>488</v>
      </c>
    </row>
    <row r="11" spans="1:10" x14ac:dyDescent="0.25">
      <c r="A11" s="98" t="s">
        <v>0</v>
      </c>
      <c r="B11" s="89"/>
      <c r="C11" s="89"/>
      <c r="D11" s="89"/>
      <c r="E11" s="99"/>
      <c r="F11" s="23">
        <f>F9+F10</f>
        <v>60245628</v>
      </c>
      <c r="G11" s="23">
        <f t="shared" ref="G11:H11" si="0">G9+G10</f>
        <v>1553721</v>
      </c>
      <c r="H11" s="23">
        <f t="shared" si="0"/>
        <v>61799349</v>
      </c>
    </row>
    <row r="12" spans="1:10" x14ac:dyDescent="0.25">
      <c r="A12" s="103" t="s">
        <v>32</v>
      </c>
      <c r="B12" s="95"/>
      <c r="C12" s="95"/>
      <c r="D12" s="95"/>
      <c r="E12" s="95"/>
      <c r="F12" s="24">
        <v>57823036</v>
      </c>
      <c r="G12" s="24">
        <f>H12-F12</f>
        <v>1802044</v>
      </c>
      <c r="H12" s="25">
        <v>59625080</v>
      </c>
    </row>
    <row r="13" spans="1:10" x14ac:dyDescent="0.25">
      <c r="A13" s="101" t="s">
        <v>33</v>
      </c>
      <c r="B13" s="102"/>
      <c r="C13" s="102"/>
      <c r="D13" s="102"/>
      <c r="E13" s="102"/>
      <c r="F13" s="24">
        <v>1829000</v>
      </c>
      <c r="G13" s="24">
        <f>H13-F13</f>
        <v>-248323</v>
      </c>
      <c r="H13" s="24">
        <v>1580677</v>
      </c>
    </row>
    <row r="14" spans="1:10" x14ac:dyDescent="0.25">
      <c r="A14" s="27" t="s">
        <v>1</v>
      </c>
      <c r="B14" s="28"/>
      <c r="C14" s="28"/>
      <c r="D14" s="28"/>
      <c r="E14" s="28"/>
      <c r="F14" s="23">
        <f>F12+F13</f>
        <v>59652036</v>
      </c>
      <c r="G14" s="23">
        <f t="shared" ref="G14:H14" si="1">G12+G13</f>
        <v>1553721</v>
      </c>
      <c r="H14" s="23">
        <f t="shared" si="1"/>
        <v>61205757</v>
      </c>
    </row>
    <row r="15" spans="1:10" x14ac:dyDescent="0.25">
      <c r="A15" s="88" t="s">
        <v>2</v>
      </c>
      <c r="B15" s="89"/>
      <c r="C15" s="89"/>
      <c r="D15" s="89"/>
      <c r="E15" s="89"/>
      <c r="F15" s="26">
        <f>F11-F14</f>
        <v>593592</v>
      </c>
      <c r="G15" s="26">
        <f t="shared" ref="G15:H15" si="2">G11-G14</f>
        <v>0</v>
      </c>
      <c r="H15" s="26">
        <f t="shared" si="2"/>
        <v>593592</v>
      </c>
    </row>
    <row r="16" spans="1:10" ht="18" x14ac:dyDescent="0.25">
      <c r="A16" s="4"/>
      <c r="B16" s="8"/>
      <c r="C16" s="8"/>
      <c r="D16" s="8"/>
      <c r="E16" s="8"/>
      <c r="F16" s="62" t="s">
        <v>96</v>
      </c>
      <c r="G16" s="8"/>
      <c r="H16" s="3"/>
      <c r="I16" s="3"/>
      <c r="J16" s="3"/>
    </row>
    <row r="17" spans="1:10" ht="18" customHeight="1" x14ac:dyDescent="0.25">
      <c r="A17" s="92" t="s">
        <v>29</v>
      </c>
      <c r="B17" s="92"/>
      <c r="C17" s="92"/>
      <c r="D17" s="92"/>
      <c r="E17" s="92"/>
      <c r="F17" s="92"/>
      <c r="G17" s="92"/>
      <c r="H17" s="92"/>
      <c r="I17" s="32"/>
      <c r="J17" s="32"/>
    </row>
    <row r="18" spans="1:10" ht="18" x14ac:dyDescent="0.25">
      <c r="A18" s="4"/>
      <c r="B18" s="8"/>
      <c r="C18" s="8"/>
      <c r="D18" s="8"/>
      <c r="E18" s="8"/>
      <c r="F18" s="3"/>
      <c r="G18" s="3"/>
      <c r="H18" s="3"/>
    </row>
    <row r="19" spans="1:10" ht="25.5" x14ac:dyDescent="0.25">
      <c r="A19" s="96" t="s">
        <v>10</v>
      </c>
      <c r="B19" s="97"/>
      <c r="C19" s="97"/>
      <c r="D19" s="97"/>
      <c r="E19" s="97"/>
      <c r="F19" s="37" t="s">
        <v>111</v>
      </c>
      <c r="G19" s="37" t="s">
        <v>101</v>
      </c>
      <c r="H19" s="37" t="s">
        <v>112</v>
      </c>
    </row>
    <row r="20" spans="1:10" ht="12" customHeight="1" x14ac:dyDescent="0.25">
      <c r="A20" s="87">
        <v>1</v>
      </c>
      <c r="B20" s="87"/>
      <c r="C20" s="87"/>
      <c r="D20" s="87"/>
      <c r="E20" s="87"/>
      <c r="F20" s="39">
        <v>4</v>
      </c>
      <c r="G20" s="39">
        <v>5</v>
      </c>
      <c r="H20" s="39">
        <v>6</v>
      </c>
    </row>
    <row r="21" spans="1:10" ht="15.75" customHeight="1" x14ac:dyDescent="0.25">
      <c r="A21" s="93" t="s">
        <v>34</v>
      </c>
      <c r="B21" s="94"/>
      <c r="C21" s="94"/>
      <c r="D21" s="94"/>
      <c r="E21" s="94"/>
      <c r="F21" s="24">
        <v>0</v>
      </c>
      <c r="G21" s="24">
        <v>0</v>
      </c>
      <c r="H21" s="24">
        <v>0</v>
      </c>
    </row>
    <row r="22" spans="1:10" x14ac:dyDescent="0.25">
      <c r="A22" s="93" t="s">
        <v>35</v>
      </c>
      <c r="B22" s="95"/>
      <c r="C22" s="95"/>
      <c r="D22" s="95"/>
      <c r="E22" s="95"/>
      <c r="F22" s="24">
        <v>593592</v>
      </c>
      <c r="G22" s="24">
        <f>H22-F22</f>
        <v>0</v>
      </c>
      <c r="H22" s="24">
        <v>593592</v>
      </c>
    </row>
    <row r="23" spans="1:10" x14ac:dyDescent="0.25">
      <c r="A23" s="98" t="s">
        <v>36</v>
      </c>
      <c r="B23" s="89"/>
      <c r="C23" s="89"/>
      <c r="D23" s="89"/>
      <c r="E23" s="99"/>
      <c r="F23" s="23">
        <f>F21-F22</f>
        <v>-593592</v>
      </c>
      <c r="G23" s="23">
        <f t="shared" ref="G23:H23" si="3">G21-G22</f>
        <v>0</v>
      </c>
      <c r="H23" s="23">
        <f t="shared" si="3"/>
        <v>-593592</v>
      </c>
    </row>
    <row r="24" spans="1:10" x14ac:dyDescent="0.25">
      <c r="A24" s="90" t="s">
        <v>21</v>
      </c>
      <c r="B24" s="91"/>
      <c r="C24" s="91"/>
      <c r="D24" s="91"/>
      <c r="E24" s="91"/>
      <c r="F24" s="75"/>
      <c r="G24" s="75">
        <f>H24-F24</f>
        <v>0</v>
      </c>
      <c r="H24" s="75">
        <v>0</v>
      </c>
    </row>
    <row r="25" spans="1:10" x14ac:dyDescent="0.25">
      <c r="A25" s="90" t="s">
        <v>37</v>
      </c>
      <c r="B25" s="91"/>
      <c r="C25" s="91"/>
      <c r="D25" s="91"/>
      <c r="E25" s="91"/>
      <c r="F25" s="75"/>
      <c r="G25" s="75"/>
      <c r="H25" s="75"/>
    </row>
    <row r="26" spans="1:10" x14ac:dyDescent="0.25">
      <c r="A26" s="88" t="s">
        <v>3</v>
      </c>
      <c r="B26" s="89"/>
      <c r="C26" s="89"/>
      <c r="D26" s="89"/>
      <c r="E26" s="89"/>
      <c r="F26" s="23">
        <f>F23+F24</f>
        <v>-593592</v>
      </c>
      <c r="G26" s="23">
        <f>G23+G24</f>
        <v>0</v>
      </c>
      <c r="H26" s="23">
        <f t="shared" ref="H26" si="4">H23+H24</f>
        <v>-593592</v>
      </c>
    </row>
    <row r="27" spans="1:10" x14ac:dyDescent="0.25">
      <c r="A27" s="88" t="s">
        <v>4</v>
      </c>
      <c r="B27" s="89"/>
      <c r="C27" s="89"/>
      <c r="D27" s="89"/>
      <c r="E27" s="89"/>
      <c r="F27" s="23">
        <f>F15+F26</f>
        <v>0</v>
      </c>
      <c r="G27" s="23">
        <f>G15+G26</f>
        <v>0</v>
      </c>
      <c r="H27" s="23">
        <f t="shared" ref="H27" si="5">H15+H26</f>
        <v>0</v>
      </c>
    </row>
    <row r="28" spans="1:10" ht="11.25" customHeight="1" x14ac:dyDescent="0.25">
      <c r="A28" s="17"/>
      <c r="B28" s="18"/>
      <c r="C28" s="18"/>
      <c r="D28" s="18"/>
      <c r="E28" s="18"/>
      <c r="F28" s="19"/>
      <c r="G28" s="19"/>
      <c r="H28" s="19"/>
      <c r="I28" s="19"/>
      <c r="J28" s="19"/>
    </row>
    <row r="29" spans="1:10" ht="1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10" ht="9" customHeight="1" x14ac:dyDescent="0.25"/>
    <row r="31" spans="1:10" ht="15.75" x14ac:dyDescent="0.25">
      <c r="A31" t="s">
        <v>95</v>
      </c>
      <c r="G31" s="77" t="s">
        <v>100</v>
      </c>
    </row>
    <row r="32" spans="1:10" ht="15.75" x14ac:dyDescent="0.25">
      <c r="A32" t="s">
        <v>104</v>
      </c>
      <c r="G32" s="77" t="s">
        <v>116</v>
      </c>
    </row>
  </sheetData>
  <mergeCells count="21">
    <mergeCell ref="A1:H1"/>
    <mergeCell ref="A3:H3"/>
    <mergeCell ref="A5:H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H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opLeftCell="A8" zoomScaleNormal="100" workbookViewId="0">
      <selection activeCell="I33" sqref="I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6" width="19.42578125" customWidth="1"/>
    <col min="7" max="7" width="16.28515625" style="53" customWidth="1"/>
    <col min="8" max="8" width="14.7109375" style="53" customWidth="1"/>
    <col min="9" max="9" width="13" style="53" customWidth="1"/>
    <col min="10" max="10" width="10.140625" style="53" bestFit="1" customWidth="1"/>
    <col min="11" max="14" width="9.140625" style="53"/>
  </cols>
  <sheetData>
    <row r="1" spans="1:14" ht="18" x14ac:dyDescent="0.25">
      <c r="A1" s="4"/>
      <c r="B1" s="4"/>
      <c r="C1" s="4"/>
      <c r="D1" s="4"/>
      <c r="E1" s="4"/>
      <c r="F1" s="4"/>
      <c r="G1" s="72"/>
      <c r="H1" s="72"/>
    </row>
    <row r="2" spans="1:14" ht="15.75" x14ac:dyDescent="0.25">
      <c r="A2" s="92" t="s">
        <v>15</v>
      </c>
      <c r="B2" s="92"/>
      <c r="C2" s="92"/>
      <c r="D2" s="92"/>
      <c r="E2" s="92"/>
      <c r="F2" s="92"/>
      <c r="G2" s="73"/>
      <c r="H2" s="73"/>
    </row>
    <row r="3" spans="1:14" ht="18" x14ac:dyDescent="0.25">
      <c r="A3" s="4"/>
      <c r="B3" s="4"/>
      <c r="C3" s="4"/>
      <c r="D3" s="4"/>
      <c r="E3" s="4"/>
      <c r="F3" s="4"/>
      <c r="G3" s="64"/>
      <c r="H3" s="64"/>
    </row>
    <row r="4" spans="1:14" ht="15.75" x14ac:dyDescent="0.25">
      <c r="A4" s="92" t="s">
        <v>5</v>
      </c>
      <c r="B4" s="92"/>
      <c r="C4" s="92"/>
      <c r="D4" s="92"/>
      <c r="E4" s="92"/>
      <c r="F4" s="92"/>
      <c r="G4" s="74"/>
      <c r="H4" s="74"/>
    </row>
    <row r="5" spans="1:14" ht="18" x14ac:dyDescent="0.25">
      <c r="A5" s="4"/>
      <c r="B5" s="4"/>
      <c r="C5" s="4"/>
      <c r="D5" s="4"/>
      <c r="E5" s="4"/>
      <c r="F5" s="72"/>
      <c r="G5" s="64"/>
      <c r="H5" s="64"/>
    </row>
    <row r="6" spans="1:14" ht="15.75" x14ac:dyDescent="0.25">
      <c r="A6" s="92" t="s">
        <v>38</v>
      </c>
      <c r="B6" s="92"/>
      <c r="C6" s="92"/>
      <c r="D6" s="92"/>
      <c r="E6" s="92"/>
      <c r="F6" s="92"/>
      <c r="G6" s="63"/>
      <c r="H6" s="63"/>
    </row>
    <row r="7" spans="1:14" ht="18" x14ac:dyDescent="0.25">
      <c r="A7" s="4"/>
      <c r="B7" s="4"/>
      <c r="C7" s="4"/>
      <c r="D7" s="4"/>
      <c r="E7" s="4"/>
      <c r="F7" s="4"/>
      <c r="G7" s="64"/>
      <c r="H7" s="64"/>
    </row>
    <row r="8" spans="1:14" ht="25.5" x14ac:dyDescent="0.25">
      <c r="A8" s="104" t="s">
        <v>10</v>
      </c>
      <c r="B8" s="105"/>
      <c r="C8" s="106"/>
      <c r="D8" s="37" t="s">
        <v>111</v>
      </c>
      <c r="E8" s="37" t="s">
        <v>101</v>
      </c>
      <c r="F8" s="37" t="s">
        <v>112</v>
      </c>
    </row>
    <row r="9" spans="1:14" s="40" customFormat="1" ht="11.25" x14ac:dyDescent="0.2">
      <c r="A9" s="107">
        <v>1</v>
      </c>
      <c r="B9" s="108"/>
      <c r="C9" s="109"/>
      <c r="D9" s="42">
        <v>2</v>
      </c>
      <c r="E9" s="42">
        <v>3</v>
      </c>
      <c r="F9" s="42">
        <v>4</v>
      </c>
      <c r="G9" s="65"/>
      <c r="H9" s="65"/>
      <c r="I9" s="65"/>
      <c r="J9" s="65"/>
      <c r="K9" s="65"/>
      <c r="L9" s="65"/>
      <c r="M9" s="65"/>
      <c r="N9" s="65"/>
    </row>
    <row r="10" spans="1:14" x14ac:dyDescent="0.25">
      <c r="A10" s="11"/>
      <c r="B10" s="11"/>
      <c r="C10" s="11" t="s">
        <v>40</v>
      </c>
      <c r="D10" s="59">
        <f>D11+D18+D20</f>
        <v>59652036</v>
      </c>
      <c r="E10" s="50">
        <f t="shared" ref="E10:E11" si="0">F10-D10</f>
        <v>1553721</v>
      </c>
      <c r="F10" s="59">
        <f t="shared" ref="F10" si="1">F11+F18+F20</f>
        <v>61205757</v>
      </c>
    </row>
    <row r="11" spans="1:14" x14ac:dyDescent="0.25">
      <c r="A11" s="11">
        <v>6</v>
      </c>
      <c r="B11" s="11"/>
      <c r="C11" s="11" t="s">
        <v>6</v>
      </c>
      <c r="D11" s="59">
        <f>SUM(D12:D17)</f>
        <v>59651836</v>
      </c>
      <c r="E11" s="50">
        <f t="shared" si="0"/>
        <v>1553432.8299999982</v>
      </c>
      <c r="F11" s="59">
        <f t="shared" ref="F11" si="2">SUM(F12:F17)</f>
        <v>61205268.829999998</v>
      </c>
    </row>
    <row r="12" spans="1:14" ht="25.5" x14ac:dyDescent="0.25">
      <c r="A12" s="14"/>
      <c r="B12" s="14">
        <v>63</v>
      </c>
      <c r="C12" s="14" t="s">
        <v>19</v>
      </c>
      <c r="D12" s="9">
        <v>385200</v>
      </c>
      <c r="E12" s="9">
        <f>F12-D12</f>
        <v>0</v>
      </c>
      <c r="F12" s="9">
        <v>385200</v>
      </c>
    </row>
    <row r="13" spans="1:14" x14ac:dyDescent="0.25">
      <c r="A13" s="11"/>
      <c r="B13" s="14">
        <v>64</v>
      </c>
      <c r="C13" s="14" t="s">
        <v>88</v>
      </c>
      <c r="D13" s="9">
        <v>11000</v>
      </c>
      <c r="E13" s="9">
        <f t="shared" ref="E13:E17" si="3">F13-D13</f>
        <v>55600</v>
      </c>
      <c r="F13" s="9">
        <f>16600+50000</f>
        <v>66600</v>
      </c>
    </row>
    <row r="14" spans="1:14" ht="25.5" x14ac:dyDescent="0.25">
      <c r="A14" s="11"/>
      <c r="B14" s="14">
        <v>65</v>
      </c>
      <c r="C14" s="14" t="s">
        <v>89</v>
      </c>
      <c r="D14" s="9">
        <v>3900000</v>
      </c>
      <c r="E14" s="9">
        <f t="shared" si="3"/>
        <v>78044.530000000261</v>
      </c>
      <c r="F14" s="9">
        <f>80.7+3786000+1252+175000+14511.83+1200</f>
        <v>3978044.5300000003</v>
      </c>
    </row>
    <row r="15" spans="1:14" ht="25.5" x14ac:dyDescent="0.25">
      <c r="A15" s="12"/>
      <c r="B15" s="12">
        <v>66</v>
      </c>
      <c r="C15" s="14" t="s">
        <v>22</v>
      </c>
      <c r="D15" s="9">
        <v>842700</v>
      </c>
      <c r="E15" s="9">
        <f t="shared" si="3"/>
        <v>908062</v>
      </c>
      <c r="F15" s="9">
        <f>1596858.54+500+73903.46+79500</f>
        <v>1750762</v>
      </c>
    </row>
    <row r="16" spans="1:14" ht="25.5" x14ac:dyDescent="0.25">
      <c r="A16" s="12"/>
      <c r="B16" s="12">
        <v>67</v>
      </c>
      <c r="C16" s="14" t="s">
        <v>90</v>
      </c>
      <c r="D16" s="9">
        <f>53052647+2000881-593592</f>
        <v>54459936</v>
      </c>
      <c r="E16" s="9">
        <f t="shared" si="3"/>
        <v>359726.29999999702</v>
      </c>
      <c r="F16" s="9">
        <f>4254224-593592+51159030.3</f>
        <v>54819662.299999997</v>
      </c>
    </row>
    <row r="17" spans="1:14" x14ac:dyDescent="0.25">
      <c r="A17" s="12"/>
      <c r="B17" s="12">
        <v>68</v>
      </c>
      <c r="C17" s="14" t="s">
        <v>94</v>
      </c>
      <c r="D17" s="9">
        <v>53000</v>
      </c>
      <c r="E17" s="9">
        <f t="shared" si="3"/>
        <v>152000</v>
      </c>
      <c r="F17" s="9">
        <f>115000+90000</f>
        <v>205000</v>
      </c>
      <c r="H17" s="66"/>
    </row>
    <row r="18" spans="1:14" s="51" customFormat="1" x14ac:dyDescent="0.25">
      <c r="A18" s="22">
        <v>7</v>
      </c>
      <c r="B18" s="22"/>
      <c r="C18" s="11" t="s">
        <v>27</v>
      </c>
      <c r="D18" s="59">
        <f t="shared" ref="D18:F18" si="4">D19</f>
        <v>200</v>
      </c>
      <c r="E18" s="59">
        <f t="shared" si="4"/>
        <v>288.17</v>
      </c>
      <c r="F18" s="59">
        <f t="shared" si="4"/>
        <v>488.17</v>
      </c>
      <c r="G18" s="57"/>
      <c r="H18" s="57"/>
      <c r="I18" s="57"/>
      <c r="J18" s="57"/>
      <c r="K18" s="57"/>
      <c r="L18" s="57"/>
      <c r="M18" s="57"/>
      <c r="N18" s="57"/>
    </row>
    <row r="19" spans="1:14" x14ac:dyDescent="0.25">
      <c r="A19" s="12"/>
      <c r="B19" s="12">
        <v>72</v>
      </c>
      <c r="C19" s="31" t="s">
        <v>28</v>
      </c>
      <c r="D19" s="9">
        <v>200</v>
      </c>
      <c r="E19" s="9">
        <f>F19-D19</f>
        <v>288.17</v>
      </c>
      <c r="F19" s="9">
        <f>225+263.17</f>
        <v>488.17</v>
      </c>
      <c r="J19" s="66"/>
    </row>
    <row r="20" spans="1:14" s="51" customFormat="1" x14ac:dyDescent="0.25">
      <c r="A20" s="22">
        <v>9</v>
      </c>
      <c r="B20" s="22"/>
      <c r="C20" s="67" t="s">
        <v>91</v>
      </c>
      <c r="D20" s="71">
        <f t="shared" ref="D20:F20" si="5">D21+D22</f>
        <v>0</v>
      </c>
      <c r="E20" s="71">
        <f t="shared" si="5"/>
        <v>0</v>
      </c>
      <c r="F20" s="71">
        <f t="shared" si="5"/>
        <v>0</v>
      </c>
      <c r="G20" s="57"/>
      <c r="H20" s="57"/>
      <c r="I20" s="57"/>
      <c r="J20" s="57"/>
      <c r="K20" s="57"/>
      <c r="L20" s="57"/>
      <c r="M20" s="57"/>
      <c r="N20" s="57"/>
    </row>
    <row r="21" spans="1:14" x14ac:dyDescent="0.25">
      <c r="A21" s="68"/>
      <c r="B21" s="68">
        <v>92</v>
      </c>
      <c r="C21" s="69" t="s">
        <v>92</v>
      </c>
      <c r="D21" s="70">
        <v>0</v>
      </c>
      <c r="E21" s="70">
        <f>F21-D21</f>
        <v>0</v>
      </c>
      <c r="F21" s="70">
        <v>0</v>
      </c>
    </row>
    <row r="22" spans="1:14" x14ac:dyDescent="0.25">
      <c r="A22" s="68"/>
      <c r="B22" s="68">
        <v>92</v>
      </c>
      <c r="C22" s="69" t="s">
        <v>93</v>
      </c>
      <c r="D22" s="70">
        <v>0</v>
      </c>
      <c r="E22" s="70">
        <f>F22-D22</f>
        <v>0</v>
      </c>
      <c r="F22" s="70">
        <v>0</v>
      </c>
    </row>
    <row r="24" spans="1:14" ht="25.5" customHeight="1" x14ac:dyDescent="0.25">
      <c r="A24" s="104" t="s">
        <v>10</v>
      </c>
      <c r="B24" s="105"/>
      <c r="C24" s="106"/>
      <c r="D24" s="37" t="s">
        <v>111</v>
      </c>
      <c r="E24" s="37" t="s">
        <v>101</v>
      </c>
      <c r="F24" s="37" t="s">
        <v>112</v>
      </c>
    </row>
    <row r="25" spans="1:14" s="40" customFormat="1" ht="11.25" x14ac:dyDescent="0.2">
      <c r="A25" s="107">
        <v>1</v>
      </c>
      <c r="B25" s="108"/>
      <c r="C25" s="109"/>
      <c r="D25" s="42">
        <v>2</v>
      </c>
      <c r="E25" s="42">
        <v>3</v>
      </c>
      <c r="F25" s="42">
        <v>4</v>
      </c>
      <c r="G25" s="65"/>
      <c r="H25" s="65"/>
      <c r="I25" s="65"/>
      <c r="J25" s="65"/>
      <c r="K25" s="65"/>
      <c r="L25" s="65"/>
      <c r="M25" s="65"/>
      <c r="N25" s="65"/>
    </row>
    <row r="26" spans="1:14" x14ac:dyDescent="0.25">
      <c r="A26" s="11"/>
      <c r="B26" s="11"/>
      <c r="C26" s="11" t="s">
        <v>41</v>
      </c>
      <c r="D26" s="50">
        <f>D27+D33</f>
        <v>59652036</v>
      </c>
      <c r="E26" s="50">
        <f t="shared" ref="E26:E27" si="6">F26-D26</f>
        <v>1553721</v>
      </c>
      <c r="F26" s="50">
        <f>F27+F33</f>
        <v>61205757</v>
      </c>
    </row>
    <row r="27" spans="1:14" x14ac:dyDescent="0.25">
      <c r="A27" s="11">
        <v>3</v>
      </c>
      <c r="B27" s="11"/>
      <c r="C27" s="11" t="s">
        <v>7</v>
      </c>
      <c r="D27" s="50">
        <f>SUM(D28:D32)</f>
        <v>57823036</v>
      </c>
      <c r="E27" s="50">
        <f t="shared" si="6"/>
        <v>1802044</v>
      </c>
      <c r="F27" s="50">
        <f t="shared" ref="F27" si="7">SUM(F28:F32)</f>
        <v>59625080</v>
      </c>
    </row>
    <row r="28" spans="1:14" x14ac:dyDescent="0.25">
      <c r="A28" s="11"/>
      <c r="B28" s="14">
        <v>31</v>
      </c>
      <c r="C28" s="14" t="s">
        <v>8</v>
      </c>
      <c r="D28" s="9">
        <f>59500+44008400+365000</f>
        <v>44432900</v>
      </c>
      <c r="E28" s="9">
        <f>F28-D28</f>
        <v>1511362</v>
      </c>
      <c r="F28" s="9">
        <f>1059962+44519300+365000</f>
        <v>45944262</v>
      </c>
    </row>
    <row r="29" spans="1:14" x14ac:dyDescent="0.25">
      <c r="A29" s="12"/>
      <c r="B29" s="12">
        <v>32</v>
      </c>
      <c r="C29" s="12" t="s">
        <v>16</v>
      </c>
      <c r="D29" s="9">
        <f>11221687+2000881</f>
        <v>13222568</v>
      </c>
      <c r="E29" s="9">
        <f t="shared" ref="E29:E32" si="8">F29-D29</f>
        <v>199482</v>
      </c>
      <c r="F29" s="9">
        <f>341000+700+10566964+20200+36500+15000+2441686</f>
        <v>13422050</v>
      </c>
    </row>
    <row r="30" spans="1:14" x14ac:dyDescent="0.25">
      <c r="A30" s="12"/>
      <c r="B30" s="12">
        <v>34</v>
      </c>
      <c r="C30" s="12" t="s">
        <v>56</v>
      </c>
      <c r="D30" s="9">
        <v>157368</v>
      </c>
      <c r="E30" s="9">
        <f t="shared" si="8"/>
        <v>90000</v>
      </c>
      <c r="F30" s="9">
        <f>122269+125099</f>
        <v>247368</v>
      </c>
    </row>
    <row r="31" spans="1:14" x14ac:dyDescent="0.25">
      <c r="A31" s="12"/>
      <c r="B31" s="12">
        <v>38</v>
      </c>
      <c r="C31" s="12" t="s">
        <v>64</v>
      </c>
      <c r="D31" s="9">
        <v>10200</v>
      </c>
      <c r="E31" s="9">
        <f t="shared" si="8"/>
        <v>0</v>
      </c>
      <c r="F31" s="9">
        <v>10200</v>
      </c>
    </row>
    <row r="32" spans="1:14" ht="25.5" x14ac:dyDescent="0.25">
      <c r="A32" s="12"/>
      <c r="B32" s="12">
        <v>37</v>
      </c>
      <c r="C32" s="31" t="s">
        <v>115</v>
      </c>
      <c r="D32" s="9">
        <v>0</v>
      </c>
      <c r="E32" s="9">
        <f t="shared" si="8"/>
        <v>1200</v>
      </c>
      <c r="F32" s="9">
        <v>1200</v>
      </c>
    </row>
    <row r="33" spans="1:6" x14ac:dyDescent="0.25">
      <c r="A33" s="13">
        <v>4</v>
      </c>
      <c r="B33" s="13"/>
      <c r="C33" s="20" t="s">
        <v>9</v>
      </c>
      <c r="D33" s="50">
        <f>SUM(D34:D35)</f>
        <v>1829000</v>
      </c>
      <c r="E33" s="50">
        <f t="shared" ref="E33:F33" si="9">SUM(E34:E35)</f>
        <v>-248323</v>
      </c>
      <c r="F33" s="50">
        <f t="shared" si="9"/>
        <v>1580677</v>
      </c>
    </row>
    <row r="34" spans="1:6" x14ac:dyDescent="0.25">
      <c r="A34" s="14"/>
      <c r="B34" s="14">
        <v>42</v>
      </c>
      <c r="C34" s="21" t="s">
        <v>58</v>
      </c>
      <c r="D34" s="9">
        <f>559000+270000</f>
        <v>829000</v>
      </c>
      <c r="E34" s="9">
        <f>F34-D34</f>
        <v>-155960</v>
      </c>
      <c r="F34" s="9">
        <f>408040+222000+43000</f>
        <v>673040</v>
      </c>
    </row>
    <row r="35" spans="1:6" ht="25.5" x14ac:dyDescent="0.25">
      <c r="A35" s="14"/>
      <c r="B35" s="14">
        <v>45</v>
      </c>
      <c r="C35" s="21" t="s">
        <v>59</v>
      </c>
      <c r="D35" s="9">
        <f>500000+500000</f>
        <v>1000000</v>
      </c>
      <c r="E35" s="9">
        <f>F35-D35</f>
        <v>-92363</v>
      </c>
      <c r="F35" s="9">
        <f>347637+560000</f>
        <v>907637</v>
      </c>
    </row>
  </sheetData>
  <mergeCells count="7">
    <mergeCell ref="A24:C24"/>
    <mergeCell ref="A9:C9"/>
    <mergeCell ref="A25:C25"/>
    <mergeCell ref="A2:F2"/>
    <mergeCell ref="A4:F4"/>
    <mergeCell ref="A6:F6"/>
    <mergeCell ref="A8:C8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8"/>
  <sheetViews>
    <sheetView zoomScaleNormal="100" workbookViewId="0">
      <selection activeCell="E21" sqref="E21"/>
    </sheetView>
  </sheetViews>
  <sheetFormatPr defaultRowHeight="15" x14ac:dyDescent="0.25"/>
  <cols>
    <col min="1" max="1" width="44.7109375" customWidth="1"/>
    <col min="2" max="4" width="19.42578125" customWidth="1"/>
    <col min="5" max="6" width="25.28515625" style="53" customWidth="1"/>
    <col min="7" max="7" width="10.140625" style="53" bestFit="1" customWidth="1"/>
    <col min="8" max="9" width="9.140625" style="53"/>
    <col min="10" max="10" width="12.28515625" style="53" customWidth="1"/>
    <col min="11" max="22" width="9.140625" style="53"/>
  </cols>
  <sheetData>
    <row r="1" spans="1:22" ht="18" x14ac:dyDescent="0.25">
      <c r="A1" s="4"/>
      <c r="B1" s="4"/>
      <c r="C1" s="4"/>
      <c r="D1" s="4"/>
      <c r="E1" s="62"/>
      <c r="F1" s="62"/>
    </row>
    <row r="2" spans="1:22" ht="15.75" customHeight="1" x14ac:dyDescent="0.25">
      <c r="A2" s="92" t="s">
        <v>39</v>
      </c>
      <c r="B2" s="92"/>
      <c r="C2" s="92"/>
      <c r="D2" s="92"/>
      <c r="E2" s="63"/>
      <c r="F2" s="63"/>
    </row>
    <row r="3" spans="1:22" ht="18" x14ac:dyDescent="0.25">
      <c r="A3" s="4"/>
      <c r="B3" s="4"/>
      <c r="C3" s="4"/>
      <c r="D3" s="4"/>
      <c r="E3" s="64"/>
      <c r="F3" s="64"/>
    </row>
    <row r="4" spans="1:22" ht="25.5" customHeight="1" x14ac:dyDescent="0.25">
      <c r="A4" s="38" t="s">
        <v>10</v>
      </c>
      <c r="B4" s="37" t="s">
        <v>111</v>
      </c>
      <c r="C4" s="37" t="s">
        <v>101</v>
      </c>
      <c r="D4" s="37" t="s">
        <v>112</v>
      </c>
    </row>
    <row r="5" spans="1:22" s="40" customFormat="1" ht="11.25" x14ac:dyDescent="0.2">
      <c r="A5" s="43">
        <v>1</v>
      </c>
      <c r="B5" s="42">
        <v>2</v>
      </c>
      <c r="C5" s="42">
        <v>3</v>
      </c>
      <c r="D5" s="42">
        <v>4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x14ac:dyDescent="0.25">
      <c r="A6" s="11" t="s">
        <v>40</v>
      </c>
      <c r="B6" s="59">
        <f>B7+B9+B11+B13+B15+B17+B19</f>
        <v>59652036</v>
      </c>
      <c r="C6" s="59">
        <f>C7+C9+C11+C13+C15+C17+C19</f>
        <v>1553721</v>
      </c>
      <c r="D6" s="59">
        <f>D7+D9+D11+D13+D15+D17+D19</f>
        <v>61205757</v>
      </c>
    </row>
    <row r="7" spans="1:22" x14ac:dyDescent="0.25">
      <c r="A7" s="11" t="s">
        <v>23</v>
      </c>
      <c r="B7" s="59">
        <f t="shared" ref="B7:D7" si="0">B8</f>
        <v>3931473</v>
      </c>
      <c r="C7" s="59">
        <f t="shared" ref="C7:C38" si="1">D7-B7</f>
        <v>-270841</v>
      </c>
      <c r="D7" s="59">
        <f t="shared" si="0"/>
        <v>3660632</v>
      </c>
    </row>
    <row r="8" spans="1:22" x14ac:dyDescent="0.25">
      <c r="A8" s="29" t="s">
        <v>24</v>
      </c>
      <c r="B8" s="9">
        <f>4525065-593592</f>
        <v>3931473</v>
      </c>
      <c r="C8" s="58">
        <f t="shared" si="1"/>
        <v>-270841</v>
      </c>
      <c r="D8" s="9">
        <f>4254224-593592</f>
        <v>3660632</v>
      </c>
    </row>
    <row r="9" spans="1:22" s="51" customFormat="1" x14ac:dyDescent="0.25">
      <c r="A9" s="11" t="s">
        <v>25</v>
      </c>
      <c r="B9" s="59">
        <f t="shared" ref="B9:D9" si="2">B10</f>
        <v>839700</v>
      </c>
      <c r="C9" s="59">
        <f t="shared" si="1"/>
        <v>1013162</v>
      </c>
      <c r="D9" s="59">
        <f t="shared" si="2"/>
        <v>1852862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x14ac:dyDescent="0.25">
      <c r="A10" s="30" t="s">
        <v>26</v>
      </c>
      <c r="B10" s="9">
        <v>839700</v>
      </c>
      <c r="C10" s="58">
        <f t="shared" si="1"/>
        <v>1013162</v>
      </c>
      <c r="D10" s="9">
        <v>1852862</v>
      </c>
      <c r="F10" s="66"/>
    </row>
    <row r="11" spans="1:22" s="51" customFormat="1" x14ac:dyDescent="0.25">
      <c r="A11" s="11" t="s">
        <v>77</v>
      </c>
      <c r="B11" s="59">
        <f t="shared" ref="B11:D11" si="3">B12</f>
        <v>54460463</v>
      </c>
      <c r="C11" s="59">
        <f t="shared" si="1"/>
        <v>752100</v>
      </c>
      <c r="D11" s="59">
        <f t="shared" si="3"/>
        <v>55212563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x14ac:dyDescent="0.25">
      <c r="A12" s="14" t="s">
        <v>78</v>
      </c>
      <c r="B12" s="9">
        <v>54460463</v>
      </c>
      <c r="C12" s="58">
        <f t="shared" si="1"/>
        <v>752100</v>
      </c>
      <c r="D12" s="9">
        <v>55212563</v>
      </c>
      <c r="F12" s="66"/>
    </row>
    <row r="13" spans="1:22" s="51" customFormat="1" x14ac:dyDescent="0.25">
      <c r="A13" s="11" t="s">
        <v>79</v>
      </c>
      <c r="B13" s="59">
        <f t="shared" ref="B13:D13" si="4">B14</f>
        <v>385200</v>
      </c>
      <c r="C13" s="59">
        <f t="shared" si="1"/>
        <v>0</v>
      </c>
      <c r="D13" s="59">
        <f t="shared" si="4"/>
        <v>385200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x14ac:dyDescent="0.25">
      <c r="A14" s="14" t="s">
        <v>80</v>
      </c>
      <c r="B14" s="9">
        <v>385200</v>
      </c>
      <c r="C14" s="58">
        <f t="shared" si="1"/>
        <v>0</v>
      </c>
      <c r="D14" s="9">
        <v>385200</v>
      </c>
    </row>
    <row r="15" spans="1:22" s="51" customFormat="1" x14ac:dyDescent="0.25">
      <c r="A15" s="11" t="s">
        <v>81</v>
      </c>
      <c r="B15" s="59">
        <f t="shared" ref="B15:D15" si="5">B16</f>
        <v>35000</v>
      </c>
      <c r="C15" s="59">
        <f t="shared" si="1"/>
        <v>44500</v>
      </c>
      <c r="D15" s="59">
        <f t="shared" si="5"/>
        <v>79500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x14ac:dyDescent="0.25">
      <c r="A16" s="14" t="s">
        <v>82</v>
      </c>
      <c r="B16" s="9">
        <v>35000</v>
      </c>
      <c r="C16" s="58">
        <f t="shared" si="1"/>
        <v>44500</v>
      </c>
      <c r="D16" s="9">
        <v>79500</v>
      </c>
    </row>
    <row r="17" spans="1:22" s="51" customFormat="1" ht="25.5" x14ac:dyDescent="0.25">
      <c r="A17" s="11" t="s">
        <v>86</v>
      </c>
      <c r="B17" s="59">
        <f t="shared" ref="B17:D17" si="6">B18</f>
        <v>200</v>
      </c>
      <c r="C17" s="59">
        <f t="shared" si="1"/>
        <v>14800</v>
      </c>
      <c r="D17" s="59">
        <f t="shared" si="6"/>
        <v>15000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2" ht="25.5" x14ac:dyDescent="0.25">
      <c r="A18" s="14" t="s">
        <v>87</v>
      </c>
      <c r="B18" s="9">
        <v>200</v>
      </c>
      <c r="C18" s="58">
        <f t="shared" si="1"/>
        <v>14800</v>
      </c>
      <c r="D18" s="9">
        <v>15000</v>
      </c>
    </row>
    <row r="19" spans="1:22" s="51" customFormat="1" x14ac:dyDescent="0.25">
      <c r="A19" s="11" t="s">
        <v>83</v>
      </c>
      <c r="B19" s="59">
        <f t="shared" ref="B19:D19" si="7">SUM(B20:B21)</f>
        <v>0</v>
      </c>
      <c r="C19" s="59">
        <f t="shared" si="1"/>
        <v>0</v>
      </c>
      <c r="D19" s="59">
        <f t="shared" si="7"/>
        <v>0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1:22" x14ac:dyDescent="0.25">
      <c r="A20" s="14" t="s">
        <v>84</v>
      </c>
      <c r="B20" s="9">
        <v>0</v>
      </c>
      <c r="C20" s="58">
        <f t="shared" si="1"/>
        <v>0</v>
      </c>
      <c r="D20" s="9">
        <v>0</v>
      </c>
    </row>
    <row r="21" spans="1:22" s="61" customFormat="1" ht="12.75" x14ac:dyDescent="0.2">
      <c r="A21" s="60" t="s">
        <v>85</v>
      </c>
      <c r="B21" s="46">
        <v>0</v>
      </c>
      <c r="C21" s="58">
        <v>0</v>
      </c>
      <c r="D21" s="46">
        <v>0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s="61" customFormat="1" ht="12.75" x14ac:dyDescent="0.2">
      <c r="A22" s="60"/>
      <c r="B22" s="46"/>
      <c r="C22" s="58">
        <f t="shared" si="1"/>
        <v>0</v>
      </c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 x14ac:dyDescent="0.25">
      <c r="A23" s="11" t="s">
        <v>41</v>
      </c>
      <c r="B23" s="50">
        <f>B24+B26+B28+B30+B32+B34+B36</f>
        <v>59652036</v>
      </c>
      <c r="C23" s="59">
        <f t="shared" si="1"/>
        <v>1553721</v>
      </c>
      <c r="D23" s="50">
        <f t="shared" ref="D23" si="8">D24+D26+D28+D30+D32+D34+D36</f>
        <v>61205757</v>
      </c>
    </row>
    <row r="24" spans="1:22" s="51" customFormat="1" x14ac:dyDescent="0.25">
      <c r="A24" s="11" t="s">
        <v>23</v>
      </c>
      <c r="B24" s="50">
        <f>B25</f>
        <v>3931473</v>
      </c>
      <c r="C24" s="59">
        <f t="shared" si="1"/>
        <v>-270841</v>
      </c>
      <c r="D24" s="50">
        <f t="shared" ref="D24" si="9">D25</f>
        <v>3660632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7"/>
      <c r="V24" s="57"/>
    </row>
    <row r="25" spans="1:22" x14ac:dyDescent="0.25">
      <c r="A25" s="29" t="s">
        <v>24</v>
      </c>
      <c r="B25" s="9">
        <f>4525065-593592</f>
        <v>3931473</v>
      </c>
      <c r="C25" s="58">
        <f t="shared" si="1"/>
        <v>-270841</v>
      </c>
      <c r="D25" s="9">
        <f>4254224-593592</f>
        <v>3660632</v>
      </c>
    </row>
    <row r="26" spans="1:22" s="51" customFormat="1" x14ac:dyDescent="0.25">
      <c r="A26" s="11" t="s">
        <v>25</v>
      </c>
      <c r="B26" s="50">
        <f>B27</f>
        <v>839700</v>
      </c>
      <c r="C26" s="59">
        <f t="shared" si="1"/>
        <v>1013162</v>
      </c>
      <c r="D26" s="50">
        <f t="shared" ref="D26" si="10">D27</f>
        <v>1852862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7"/>
      <c r="V26" s="57"/>
    </row>
    <row r="27" spans="1:22" x14ac:dyDescent="0.25">
      <c r="A27" s="30" t="s">
        <v>26</v>
      </c>
      <c r="B27" s="9">
        <v>839700</v>
      </c>
      <c r="C27" s="58">
        <f t="shared" si="1"/>
        <v>1013162</v>
      </c>
      <c r="D27" s="9">
        <v>1852862</v>
      </c>
    </row>
    <row r="28" spans="1:22" s="51" customFormat="1" x14ac:dyDescent="0.25">
      <c r="A28" s="11" t="s">
        <v>77</v>
      </c>
      <c r="B28" s="50">
        <f>B29</f>
        <v>54460463</v>
      </c>
      <c r="C28" s="59">
        <f t="shared" si="1"/>
        <v>752100</v>
      </c>
      <c r="D28" s="50">
        <f t="shared" ref="D28" si="11">D29</f>
        <v>55212563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7"/>
      <c r="V28" s="57"/>
    </row>
    <row r="29" spans="1:22" x14ac:dyDescent="0.25">
      <c r="A29" s="14" t="s">
        <v>78</v>
      </c>
      <c r="B29" s="9">
        <v>54460463</v>
      </c>
      <c r="C29" s="58">
        <f t="shared" si="1"/>
        <v>752100</v>
      </c>
      <c r="D29" s="9">
        <v>55212563</v>
      </c>
    </row>
    <row r="30" spans="1:22" s="51" customFormat="1" x14ac:dyDescent="0.25">
      <c r="A30" s="11" t="s">
        <v>79</v>
      </c>
      <c r="B30" s="56">
        <f>B31</f>
        <v>385200</v>
      </c>
      <c r="C30" s="59">
        <f t="shared" si="1"/>
        <v>0</v>
      </c>
      <c r="D30" s="56">
        <f t="shared" ref="D30" si="12">D31</f>
        <v>385200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7"/>
      <c r="V30" s="57"/>
    </row>
    <row r="31" spans="1:22" x14ac:dyDescent="0.25">
      <c r="A31" s="14" t="s">
        <v>80</v>
      </c>
      <c r="B31" s="55">
        <v>385200</v>
      </c>
      <c r="C31" s="58">
        <f t="shared" si="1"/>
        <v>0</v>
      </c>
      <c r="D31" s="55">
        <v>385200</v>
      </c>
    </row>
    <row r="32" spans="1:22" s="51" customFormat="1" x14ac:dyDescent="0.25">
      <c r="A32" s="11" t="s">
        <v>81</v>
      </c>
      <c r="B32" s="56">
        <f>B33</f>
        <v>35000</v>
      </c>
      <c r="C32" s="59">
        <f t="shared" si="1"/>
        <v>44500</v>
      </c>
      <c r="D32" s="56">
        <f t="shared" ref="D32" si="13">D33</f>
        <v>79500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7"/>
      <c r="V32" s="57"/>
    </row>
    <row r="33" spans="1:20" x14ac:dyDescent="0.25">
      <c r="A33" s="14" t="s">
        <v>82</v>
      </c>
      <c r="B33" s="55">
        <v>35000</v>
      </c>
      <c r="C33" s="58">
        <f t="shared" si="1"/>
        <v>44500</v>
      </c>
      <c r="D33" s="55">
        <v>79500</v>
      </c>
    </row>
    <row r="34" spans="1:20" s="57" customFormat="1" ht="25.5" x14ac:dyDescent="0.25">
      <c r="A34" s="52" t="s">
        <v>86</v>
      </c>
      <c r="B34" s="56">
        <f>B35</f>
        <v>200</v>
      </c>
      <c r="C34" s="59">
        <f t="shared" si="1"/>
        <v>14800</v>
      </c>
      <c r="D34" s="56">
        <f t="shared" ref="D34" si="14">D35</f>
        <v>15000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</row>
    <row r="35" spans="1:20" s="53" customFormat="1" ht="25.5" x14ac:dyDescent="0.25">
      <c r="A35" s="54" t="s">
        <v>87</v>
      </c>
      <c r="B35" s="55">
        <v>200</v>
      </c>
      <c r="C35" s="58">
        <f t="shared" si="1"/>
        <v>14800</v>
      </c>
      <c r="D35" s="55">
        <v>15000</v>
      </c>
    </row>
    <row r="36" spans="1:20" s="57" customFormat="1" x14ac:dyDescent="0.25">
      <c r="A36" s="52" t="s">
        <v>83</v>
      </c>
      <c r="B36" s="56">
        <f>SUM(B37:B38)</f>
        <v>0</v>
      </c>
      <c r="C36" s="59">
        <f t="shared" si="1"/>
        <v>0</v>
      </c>
      <c r="D36" s="56">
        <f t="shared" ref="D36" si="15">SUM(D37:D38)</f>
        <v>0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0" s="53" customFormat="1" x14ac:dyDescent="0.25">
      <c r="A37" s="54" t="s">
        <v>84</v>
      </c>
      <c r="B37" s="55">
        <v>0</v>
      </c>
      <c r="C37" s="58">
        <f t="shared" si="1"/>
        <v>0</v>
      </c>
      <c r="D37" s="55">
        <v>0</v>
      </c>
    </row>
    <row r="38" spans="1:20" s="53" customFormat="1" x14ac:dyDescent="0.25">
      <c r="A38" s="46" t="s">
        <v>85</v>
      </c>
      <c r="B38" s="55">
        <v>0</v>
      </c>
      <c r="C38" s="58">
        <f t="shared" si="1"/>
        <v>0</v>
      </c>
      <c r="D38" s="55">
        <v>0</v>
      </c>
    </row>
  </sheetData>
  <mergeCells count="1">
    <mergeCell ref="A2:D2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"/>
  <sheetViews>
    <sheetView zoomScaleNormal="100" workbookViewId="0">
      <selection activeCell="D9" sqref="D9"/>
    </sheetView>
  </sheetViews>
  <sheetFormatPr defaultRowHeight="15" x14ac:dyDescent="0.25"/>
  <cols>
    <col min="1" max="1" width="46.5703125" customWidth="1"/>
    <col min="2" max="4" width="19.42578125" customWidth="1"/>
    <col min="5" max="6" width="25.28515625" customWidth="1"/>
  </cols>
  <sheetData>
    <row r="1" spans="1:6" ht="18" x14ac:dyDescent="0.25">
      <c r="A1" s="4"/>
      <c r="B1" s="4"/>
      <c r="C1" s="4"/>
      <c r="D1" s="4"/>
      <c r="E1" s="4"/>
      <c r="F1" s="4"/>
    </row>
    <row r="2" spans="1:6" ht="15.75" customHeight="1" x14ac:dyDescent="0.25">
      <c r="A2" s="100" t="s">
        <v>42</v>
      </c>
      <c r="B2" s="100"/>
      <c r="C2" s="100"/>
      <c r="D2" s="100"/>
      <c r="E2" s="34"/>
      <c r="F2" s="34"/>
    </row>
    <row r="3" spans="1:6" ht="18" x14ac:dyDescent="0.25">
      <c r="A3" s="4"/>
      <c r="B3" s="4"/>
      <c r="C3" s="4"/>
      <c r="D3" s="4"/>
      <c r="E3" s="5"/>
      <c r="F3" s="5"/>
    </row>
    <row r="4" spans="1:6" ht="25.5" customHeight="1" x14ac:dyDescent="0.25">
      <c r="A4" s="38" t="s">
        <v>10</v>
      </c>
      <c r="B4" s="37" t="s">
        <v>111</v>
      </c>
      <c r="C4" s="37" t="s">
        <v>101</v>
      </c>
      <c r="D4" s="37" t="s">
        <v>112</v>
      </c>
    </row>
    <row r="5" spans="1:6" s="40" customFormat="1" ht="11.25" x14ac:dyDescent="0.2">
      <c r="A5" s="43">
        <v>1</v>
      </c>
      <c r="B5" s="42">
        <v>2</v>
      </c>
      <c r="C5" s="42">
        <v>3</v>
      </c>
      <c r="D5" s="42">
        <v>4</v>
      </c>
    </row>
    <row r="6" spans="1:6" x14ac:dyDescent="0.25">
      <c r="A6" s="11" t="s">
        <v>41</v>
      </c>
      <c r="B6" s="9"/>
      <c r="C6" s="9"/>
      <c r="D6" s="9"/>
    </row>
    <row r="7" spans="1:6" x14ac:dyDescent="0.25">
      <c r="A7" s="11" t="s">
        <v>11</v>
      </c>
      <c r="B7" s="9"/>
      <c r="C7" s="9"/>
      <c r="D7" s="9"/>
    </row>
    <row r="8" spans="1:6" ht="25.5" x14ac:dyDescent="0.25">
      <c r="A8" s="14" t="s">
        <v>76</v>
      </c>
      <c r="B8" s="9">
        <v>59652036</v>
      </c>
      <c r="C8" s="9">
        <f>D8-B8</f>
        <v>1553721</v>
      </c>
      <c r="D8" s="9">
        <v>61205757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zoomScaleNormal="100" workbookViewId="0">
      <selection activeCell="H30" sqref="H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6" width="19.42578125" customWidth="1"/>
    <col min="7" max="8" width="25.28515625" customWidth="1"/>
  </cols>
  <sheetData>
    <row r="1" spans="1:8" ht="18" x14ac:dyDescent="0.25">
      <c r="A1" s="4"/>
      <c r="B1" s="4"/>
      <c r="C1" s="4"/>
      <c r="D1" s="4"/>
      <c r="E1" s="4"/>
      <c r="F1" s="4"/>
      <c r="G1" s="4"/>
      <c r="H1" s="4"/>
    </row>
    <row r="2" spans="1:8" ht="15.75" x14ac:dyDescent="0.25">
      <c r="A2" s="92" t="s">
        <v>15</v>
      </c>
      <c r="B2" s="92"/>
      <c r="C2" s="92"/>
      <c r="D2" s="92"/>
      <c r="E2" s="92"/>
      <c r="F2" s="92"/>
      <c r="G2" s="33"/>
      <c r="H2" s="33"/>
    </row>
    <row r="3" spans="1:8" ht="18" x14ac:dyDescent="0.25">
      <c r="A3" s="4"/>
      <c r="B3" s="4"/>
      <c r="C3" s="4"/>
      <c r="D3" s="4"/>
      <c r="E3" s="4"/>
      <c r="F3" s="4"/>
      <c r="G3" s="5"/>
      <c r="H3" s="5"/>
    </row>
    <row r="4" spans="1:8" ht="15.75" x14ac:dyDescent="0.25">
      <c r="A4" s="92" t="s">
        <v>12</v>
      </c>
      <c r="B4" s="92"/>
      <c r="C4" s="92"/>
      <c r="D4" s="92"/>
      <c r="E4" s="92"/>
      <c r="F4" s="92"/>
      <c r="G4" s="32"/>
      <c r="H4" s="32"/>
    </row>
    <row r="5" spans="1:8" ht="18" x14ac:dyDescent="0.25">
      <c r="A5" s="4"/>
      <c r="B5" s="4"/>
      <c r="C5" s="4"/>
      <c r="D5" s="4"/>
      <c r="E5" s="4"/>
      <c r="F5" s="4"/>
      <c r="G5" s="5"/>
      <c r="H5" s="5"/>
    </row>
    <row r="6" spans="1:8" ht="15.75" x14ac:dyDescent="0.25">
      <c r="A6" s="92" t="s">
        <v>43</v>
      </c>
      <c r="B6" s="92"/>
      <c r="C6" s="92"/>
      <c r="D6" s="92"/>
      <c r="E6" s="92"/>
      <c r="F6" s="92"/>
      <c r="G6" s="34"/>
      <c r="H6" s="34"/>
    </row>
    <row r="7" spans="1:8" ht="18" x14ac:dyDescent="0.25">
      <c r="A7" s="4"/>
      <c r="B7" s="4"/>
      <c r="C7" s="4"/>
      <c r="D7" s="4"/>
      <c r="E7" s="4"/>
      <c r="F7" s="4"/>
      <c r="G7" s="5"/>
      <c r="H7" s="5"/>
    </row>
    <row r="8" spans="1:8" ht="25.5" x14ac:dyDescent="0.25">
      <c r="A8" s="104" t="s">
        <v>10</v>
      </c>
      <c r="B8" s="105"/>
      <c r="C8" s="106"/>
      <c r="D8" s="37" t="s">
        <v>111</v>
      </c>
      <c r="E8" s="37" t="s">
        <v>101</v>
      </c>
      <c r="F8" s="37" t="s">
        <v>112</v>
      </c>
    </row>
    <row r="9" spans="1:8" s="40" customFormat="1" ht="11.25" x14ac:dyDescent="0.2">
      <c r="A9" s="107">
        <v>1</v>
      </c>
      <c r="B9" s="108"/>
      <c r="C9" s="109"/>
      <c r="D9" s="42">
        <v>2</v>
      </c>
      <c r="E9" s="42">
        <v>3</v>
      </c>
      <c r="F9" s="42">
        <v>4</v>
      </c>
    </row>
    <row r="10" spans="1:8" x14ac:dyDescent="0.25">
      <c r="A10" s="11">
        <v>8</v>
      </c>
      <c r="B10" s="11"/>
      <c r="C10" s="11" t="s">
        <v>13</v>
      </c>
      <c r="D10" s="9"/>
      <c r="E10" s="9"/>
      <c r="F10" s="9"/>
    </row>
    <row r="11" spans="1:8" x14ac:dyDescent="0.25">
      <c r="A11" s="11"/>
      <c r="B11" s="14">
        <v>84</v>
      </c>
      <c r="C11" s="14" t="s">
        <v>17</v>
      </c>
      <c r="D11" s="9"/>
      <c r="E11" s="9"/>
      <c r="F11" s="9"/>
    </row>
    <row r="12" spans="1:8" x14ac:dyDescent="0.25">
      <c r="A12" s="12" t="s">
        <v>20</v>
      </c>
      <c r="B12" s="12"/>
      <c r="C12" s="16"/>
      <c r="D12" s="9"/>
      <c r="E12" s="9"/>
      <c r="F12" s="9"/>
    </row>
    <row r="13" spans="1:8" s="51" customFormat="1" x14ac:dyDescent="0.25">
      <c r="A13" s="13">
        <v>5</v>
      </c>
      <c r="B13" s="13"/>
      <c r="C13" s="20" t="s">
        <v>14</v>
      </c>
      <c r="D13" s="50">
        <f>D14</f>
        <v>593592</v>
      </c>
      <c r="E13" s="50">
        <f t="shared" ref="E13:F13" si="0">E14</f>
        <v>0</v>
      </c>
      <c r="F13" s="50">
        <f t="shared" si="0"/>
        <v>593592</v>
      </c>
    </row>
    <row r="14" spans="1:8" ht="25.5" x14ac:dyDescent="0.25">
      <c r="A14" s="14"/>
      <c r="B14" s="14">
        <v>54</v>
      </c>
      <c r="C14" s="21" t="s">
        <v>18</v>
      </c>
      <c r="D14" s="9">
        <v>593592</v>
      </c>
      <c r="E14" s="9">
        <f>F14-D14</f>
        <v>0</v>
      </c>
      <c r="F14" s="9">
        <v>593592</v>
      </c>
    </row>
    <row r="15" spans="1:8" x14ac:dyDescent="0.25">
      <c r="A15" s="15" t="s">
        <v>20</v>
      </c>
      <c r="B15" s="13"/>
      <c r="C15" s="20"/>
      <c r="D15" s="9"/>
      <c r="E15" s="9"/>
      <c r="F15" s="9"/>
    </row>
  </sheetData>
  <mergeCells count="5">
    <mergeCell ref="A2:F2"/>
    <mergeCell ref="A4:F4"/>
    <mergeCell ref="A6:F6"/>
    <mergeCell ref="A8:C8"/>
    <mergeCell ref="A9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zoomScaleNormal="100" workbookViewId="0">
      <selection activeCell="B14" sqref="B14"/>
    </sheetView>
  </sheetViews>
  <sheetFormatPr defaultRowHeight="15" x14ac:dyDescent="0.25"/>
  <cols>
    <col min="1" max="1" width="44.7109375" customWidth="1"/>
    <col min="2" max="4" width="19.42578125" customWidth="1"/>
    <col min="5" max="6" width="25.28515625" customWidth="1"/>
  </cols>
  <sheetData>
    <row r="1" spans="1:6" ht="18" x14ac:dyDescent="0.25">
      <c r="A1" s="4"/>
      <c r="B1" s="4"/>
      <c r="C1" s="4"/>
      <c r="D1" s="4"/>
      <c r="E1" s="4"/>
      <c r="F1" s="4"/>
    </row>
    <row r="2" spans="1:6" ht="15.75" customHeight="1" x14ac:dyDescent="0.25">
      <c r="A2" s="92" t="s">
        <v>44</v>
      </c>
      <c r="B2" s="92"/>
      <c r="C2" s="92"/>
      <c r="D2" s="92"/>
      <c r="E2" s="34"/>
      <c r="F2" s="34"/>
    </row>
    <row r="3" spans="1:6" ht="18" x14ac:dyDescent="0.25">
      <c r="A3" s="4"/>
      <c r="B3" s="4"/>
      <c r="C3" s="4"/>
      <c r="D3" s="4"/>
      <c r="E3" s="5"/>
      <c r="F3" s="5"/>
    </row>
    <row r="4" spans="1:6" ht="25.5" customHeight="1" x14ac:dyDescent="0.25">
      <c r="A4" s="38" t="s">
        <v>10</v>
      </c>
      <c r="B4" s="37" t="s">
        <v>111</v>
      </c>
      <c r="C4" s="37" t="s">
        <v>101</v>
      </c>
      <c r="D4" s="37" t="s">
        <v>112</v>
      </c>
    </row>
    <row r="5" spans="1:6" s="40" customFormat="1" ht="11.25" x14ac:dyDescent="0.2">
      <c r="A5" s="43">
        <v>1</v>
      </c>
      <c r="B5" s="42">
        <v>2</v>
      </c>
      <c r="C5" s="42">
        <v>3</v>
      </c>
      <c r="D5" s="42">
        <v>4</v>
      </c>
    </row>
    <row r="6" spans="1:6" x14ac:dyDescent="0.25">
      <c r="A6" s="11" t="s">
        <v>45</v>
      </c>
      <c r="B6" s="9"/>
      <c r="C6" s="9"/>
      <c r="D6" s="9"/>
      <c r="E6" s="53"/>
    </row>
    <row r="7" spans="1:6" x14ac:dyDescent="0.25">
      <c r="A7" s="11" t="s">
        <v>23</v>
      </c>
      <c r="B7" s="9"/>
      <c r="C7" s="9"/>
      <c r="D7" s="9"/>
      <c r="E7" s="53"/>
    </row>
    <row r="8" spans="1:6" x14ac:dyDescent="0.25">
      <c r="A8" s="29" t="s">
        <v>24</v>
      </c>
      <c r="B8" s="9"/>
      <c r="C8" s="9"/>
      <c r="D8" s="9"/>
      <c r="E8" s="53"/>
    </row>
    <row r="9" spans="1:6" x14ac:dyDescent="0.25">
      <c r="A9" s="30"/>
      <c r="B9" s="55"/>
      <c r="C9" s="55"/>
      <c r="D9" s="55"/>
      <c r="E9" s="53"/>
    </row>
    <row r="10" spans="1:6" s="51" customFormat="1" x14ac:dyDescent="0.25">
      <c r="A10" s="11" t="s">
        <v>46</v>
      </c>
      <c r="B10" s="56">
        <f>B11</f>
        <v>593592</v>
      </c>
      <c r="C10" s="56">
        <f t="shared" ref="C10:D10" si="0">C11</f>
        <v>0</v>
      </c>
      <c r="D10" s="56">
        <f t="shared" si="0"/>
        <v>593592</v>
      </c>
      <c r="E10" s="57"/>
    </row>
    <row r="11" spans="1:6" s="51" customFormat="1" x14ac:dyDescent="0.25">
      <c r="A11" s="11" t="s">
        <v>23</v>
      </c>
      <c r="B11" s="56">
        <f>B12</f>
        <v>593592</v>
      </c>
      <c r="C11" s="56">
        <f t="shared" ref="C11:D11" si="1">C12</f>
        <v>0</v>
      </c>
      <c r="D11" s="56">
        <f t="shared" si="1"/>
        <v>593592</v>
      </c>
      <c r="E11" s="57"/>
    </row>
    <row r="12" spans="1:6" x14ac:dyDescent="0.25">
      <c r="A12" s="29" t="s">
        <v>24</v>
      </c>
      <c r="B12" s="55">
        <v>593592</v>
      </c>
      <c r="C12" s="55">
        <f>D12-B12</f>
        <v>0</v>
      </c>
      <c r="D12" s="55">
        <v>593592</v>
      </c>
      <c r="E12" s="53"/>
    </row>
    <row r="13" spans="1:6" x14ac:dyDescent="0.25">
      <c r="B13" s="53"/>
      <c r="C13" s="53"/>
      <c r="D13" s="53"/>
      <c r="E13" s="53"/>
    </row>
    <row r="14" spans="1:6" x14ac:dyDescent="0.25">
      <c r="B14" s="53"/>
      <c r="C14" s="53"/>
      <c r="D14" s="53"/>
      <c r="E14" s="53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4"/>
  <sheetViews>
    <sheetView zoomScaleNormal="100" workbookViewId="0">
      <selection activeCell="F7" sqref="F7"/>
    </sheetView>
  </sheetViews>
  <sheetFormatPr defaultRowHeight="15" x14ac:dyDescent="0.25"/>
  <cols>
    <col min="1" max="2" width="36.7109375" customWidth="1"/>
    <col min="3" max="3" width="17.28515625" customWidth="1"/>
    <col min="4" max="4" width="17" customWidth="1"/>
    <col min="5" max="5" width="16.85546875" customWidth="1"/>
    <col min="6" max="7" width="24.28515625" style="80" customWidth="1"/>
    <col min="8" max="25" width="9.140625" style="80"/>
  </cols>
  <sheetData>
    <row r="1" spans="1:25" ht="18" x14ac:dyDescent="0.25">
      <c r="A1" s="4"/>
      <c r="B1" s="4"/>
      <c r="C1" s="4"/>
      <c r="D1" s="4"/>
      <c r="E1" s="4"/>
      <c r="F1" s="79"/>
      <c r="G1" s="79"/>
    </row>
    <row r="2" spans="1:25" ht="18" customHeight="1" x14ac:dyDescent="0.25">
      <c r="A2" s="92" t="s">
        <v>106</v>
      </c>
      <c r="B2" s="92"/>
      <c r="C2" s="92"/>
      <c r="D2" s="92"/>
      <c r="E2" s="92"/>
      <c r="F2" s="81"/>
      <c r="G2" s="81"/>
    </row>
    <row r="3" spans="1:25" ht="18" x14ac:dyDescent="0.25">
      <c r="A3" s="4"/>
      <c r="B3" s="4"/>
      <c r="C3" s="4"/>
      <c r="D3" s="4"/>
      <c r="E3" s="4"/>
      <c r="F3" s="79"/>
      <c r="G3" s="79"/>
    </row>
    <row r="4" spans="1:25" ht="25.5" x14ac:dyDescent="0.25">
      <c r="A4" s="105" t="s">
        <v>10</v>
      </c>
      <c r="B4" s="106"/>
      <c r="C4" s="85" t="s">
        <v>111</v>
      </c>
      <c r="D4" s="37" t="s">
        <v>101</v>
      </c>
      <c r="E4" s="37" t="s">
        <v>112</v>
      </c>
    </row>
    <row r="5" spans="1:25" s="51" customFormat="1" ht="25.5" customHeight="1" x14ac:dyDescent="0.25">
      <c r="A5" s="48" t="s">
        <v>97</v>
      </c>
      <c r="B5" s="49" t="s">
        <v>48</v>
      </c>
      <c r="C5" s="50">
        <f>C6</f>
        <v>60245628</v>
      </c>
      <c r="D5" s="50">
        <f t="shared" ref="D5:E5" si="0">D6</f>
        <v>1553721</v>
      </c>
      <c r="E5" s="50">
        <f t="shared" si="0"/>
        <v>61799349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</row>
    <row r="6" spans="1:25" s="51" customFormat="1" ht="25.5" customHeight="1" x14ac:dyDescent="0.25">
      <c r="A6" s="48" t="s">
        <v>47</v>
      </c>
      <c r="B6" s="49" t="s">
        <v>49</v>
      </c>
      <c r="C6" s="50">
        <f>C7+C18</f>
        <v>60245628</v>
      </c>
      <c r="D6" s="50">
        <f t="shared" ref="D6:E6" si="1">D7+D18</f>
        <v>1553721</v>
      </c>
      <c r="E6" s="50">
        <f t="shared" si="1"/>
        <v>61799349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25" s="51" customFormat="1" ht="25.5" customHeight="1" x14ac:dyDescent="0.25">
      <c r="A7" s="48" t="s">
        <v>50</v>
      </c>
      <c r="B7" s="49" t="s">
        <v>51</v>
      </c>
      <c r="C7" s="50">
        <f>C8</f>
        <v>2115861</v>
      </c>
      <c r="D7" s="50">
        <f t="shared" ref="D7:E7" si="2">D8</f>
        <v>-303323</v>
      </c>
      <c r="E7" s="50">
        <f t="shared" si="2"/>
        <v>1812538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s="51" customFormat="1" ht="37.5" customHeight="1" x14ac:dyDescent="0.25">
      <c r="A8" s="48" t="s">
        <v>73</v>
      </c>
      <c r="B8" s="49" t="s">
        <v>52</v>
      </c>
      <c r="C8" s="50">
        <f>C9</f>
        <v>2115861</v>
      </c>
      <c r="D8" s="50">
        <f t="shared" ref="D8:E8" si="3">D9</f>
        <v>-303323</v>
      </c>
      <c r="E8" s="50">
        <f t="shared" si="3"/>
        <v>1812538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5" ht="25.5" customHeight="1" x14ac:dyDescent="0.25">
      <c r="A9" s="45" t="s">
        <v>53</v>
      </c>
      <c r="B9" s="44" t="s">
        <v>54</v>
      </c>
      <c r="C9" s="9">
        <f>C10+C13+C16</f>
        <v>2115861</v>
      </c>
      <c r="D9" s="9">
        <f t="shared" ref="D9:E9" si="4">D10+D13+D16</f>
        <v>-303323</v>
      </c>
      <c r="E9" s="9">
        <f t="shared" si="4"/>
        <v>1812538</v>
      </c>
    </row>
    <row r="10" spans="1:25" ht="25.5" customHeight="1" x14ac:dyDescent="0.25">
      <c r="A10" s="45" t="s">
        <v>55</v>
      </c>
      <c r="B10" s="44" t="s">
        <v>7</v>
      </c>
      <c r="C10" s="9">
        <f>SUM(C11:C12)</f>
        <v>463269</v>
      </c>
      <c r="D10" s="9">
        <f t="shared" ref="D10:E10" si="5">SUM(D11:D12)</f>
        <v>0</v>
      </c>
      <c r="E10" s="9">
        <f t="shared" si="5"/>
        <v>463269</v>
      </c>
    </row>
    <row r="11" spans="1:25" ht="25.5" customHeight="1" x14ac:dyDescent="0.25">
      <c r="A11" s="45">
        <v>32</v>
      </c>
      <c r="B11" s="44" t="s">
        <v>16</v>
      </c>
      <c r="C11" s="9">
        <v>341000</v>
      </c>
      <c r="D11" s="9">
        <f>E11-C11</f>
        <v>0</v>
      </c>
      <c r="E11" s="10">
        <v>341000</v>
      </c>
    </row>
    <row r="12" spans="1:25" ht="25.5" customHeight="1" x14ac:dyDescent="0.25">
      <c r="A12" s="45">
        <v>34</v>
      </c>
      <c r="B12" s="44" t="s">
        <v>56</v>
      </c>
      <c r="C12" s="9">
        <v>122269</v>
      </c>
      <c r="D12" s="9">
        <f>E12-C12</f>
        <v>0</v>
      </c>
      <c r="E12" s="10">
        <v>122269</v>
      </c>
    </row>
    <row r="13" spans="1:25" ht="25.5" customHeight="1" x14ac:dyDescent="0.25">
      <c r="A13" s="45">
        <v>4</v>
      </c>
      <c r="B13" s="44" t="s">
        <v>57</v>
      </c>
      <c r="C13" s="9">
        <f>SUM(C14:C15)</f>
        <v>1059000</v>
      </c>
      <c r="D13" s="9">
        <f t="shared" ref="D13:D19" si="6">E13-C13</f>
        <v>-303323</v>
      </c>
      <c r="E13" s="9">
        <f t="shared" ref="E13" si="7">SUM(E14:E15)</f>
        <v>755677</v>
      </c>
    </row>
    <row r="14" spans="1:25" ht="25.5" customHeight="1" x14ac:dyDescent="0.25">
      <c r="A14" s="45">
        <v>42</v>
      </c>
      <c r="B14" s="44" t="s">
        <v>58</v>
      </c>
      <c r="C14" s="9">
        <v>559000</v>
      </c>
      <c r="D14" s="9">
        <f t="shared" si="6"/>
        <v>-150960</v>
      </c>
      <c r="E14" s="10">
        <v>408040</v>
      </c>
    </row>
    <row r="15" spans="1:25" ht="25.5" customHeight="1" x14ac:dyDescent="0.25">
      <c r="A15" s="45">
        <v>45</v>
      </c>
      <c r="B15" s="44" t="s">
        <v>59</v>
      </c>
      <c r="C15" s="9">
        <v>500000</v>
      </c>
      <c r="D15" s="9">
        <f t="shared" si="6"/>
        <v>-152363</v>
      </c>
      <c r="E15" s="10">
        <v>347637</v>
      </c>
    </row>
    <row r="16" spans="1:25" ht="25.5" customHeight="1" x14ac:dyDescent="0.25">
      <c r="A16" s="45">
        <v>5</v>
      </c>
      <c r="B16" s="44" t="s">
        <v>14</v>
      </c>
      <c r="C16" s="9">
        <f>C17</f>
        <v>593592</v>
      </c>
      <c r="D16" s="9">
        <f t="shared" si="6"/>
        <v>0</v>
      </c>
      <c r="E16" s="9">
        <f t="shared" ref="E16" si="8">E17</f>
        <v>593592</v>
      </c>
    </row>
    <row r="17" spans="1:25" ht="25.5" customHeight="1" x14ac:dyDescent="0.25">
      <c r="A17" s="45">
        <v>54</v>
      </c>
      <c r="B17" s="44" t="s">
        <v>18</v>
      </c>
      <c r="C17" s="9">
        <v>593592</v>
      </c>
      <c r="D17" s="9">
        <f t="shared" si="6"/>
        <v>0</v>
      </c>
      <c r="E17" s="9">
        <v>593592</v>
      </c>
    </row>
    <row r="18" spans="1:25" s="51" customFormat="1" ht="25.5" customHeight="1" x14ac:dyDescent="0.25">
      <c r="A18" s="48" t="s">
        <v>60</v>
      </c>
      <c r="B18" s="49" t="s">
        <v>61</v>
      </c>
      <c r="C18" s="50">
        <f t="shared" ref="C18" si="9">C19+C49</f>
        <v>58129767</v>
      </c>
      <c r="D18" s="50">
        <f t="shared" si="6"/>
        <v>1857044</v>
      </c>
      <c r="E18" s="50">
        <f>E19+E49</f>
        <v>59986811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spans="1:25" s="51" customFormat="1" ht="25.5" customHeight="1" x14ac:dyDescent="0.25">
      <c r="A19" s="48" t="s">
        <v>75</v>
      </c>
      <c r="B19" s="49" t="s">
        <v>102</v>
      </c>
      <c r="C19" s="50">
        <f>C20+C28+C34+C40+C46</f>
        <v>55720563</v>
      </c>
      <c r="D19" s="50">
        <f t="shared" si="6"/>
        <v>1824562</v>
      </c>
      <c r="E19" s="50">
        <f t="shared" ref="E19" si="10">E20+E28+E34+E40+E46</f>
        <v>57545125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</row>
    <row r="20" spans="1:25" ht="25.5" customHeight="1" x14ac:dyDescent="0.25">
      <c r="A20" s="45" t="s">
        <v>63</v>
      </c>
      <c r="B20" s="44" t="s">
        <v>74</v>
      </c>
      <c r="C20" s="9">
        <f>C21+C25</f>
        <v>839700</v>
      </c>
      <c r="D20" s="9">
        <f t="shared" ref="D20" si="11">D21+D25</f>
        <v>1013162</v>
      </c>
      <c r="E20" s="9">
        <f>E21+E25</f>
        <v>1852862</v>
      </c>
    </row>
    <row r="21" spans="1:25" ht="25.5" customHeight="1" x14ac:dyDescent="0.25">
      <c r="A21" s="45" t="s">
        <v>55</v>
      </c>
      <c r="B21" s="44" t="s">
        <v>7</v>
      </c>
      <c r="C21" s="9">
        <f>SUM(C22:C24)</f>
        <v>69700</v>
      </c>
      <c r="D21" s="9">
        <f t="shared" ref="D21:E21" si="12">SUM(D22:D24)</f>
        <v>1001162</v>
      </c>
      <c r="E21" s="9">
        <f t="shared" si="12"/>
        <v>1070862</v>
      </c>
    </row>
    <row r="22" spans="1:25" x14ac:dyDescent="0.25">
      <c r="A22" s="41">
        <v>31</v>
      </c>
      <c r="B22" s="44" t="s">
        <v>8</v>
      </c>
      <c r="C22" s="46">
        <v>59500</v>
      </c>
      <c r="D22" s="46">
        <f>E22-C22</f>
        <v>1000462</v>
      </c>
      <c r="E22" s="46">
        <v>1059962</v>
      </c>
    </row>
    <row r="23" spans="1:25" x14ac:dyDescent="0.25">
      <c r="A23" s="45">
        <v>32</v>
      </c>
      <c r="B23" s="44" t="s">
        <v>16</v>
      </c>
      <c r="C23" s="46">
        <v>0</v>
      </c>
      <c r="D23" s="46">
        <f t="shared" ref="D23:D27" si="13">E23-C23</f>
        <v>700</v>
      </c>
      <c r="E23" s="46">
        <v>700</v>
      </c>
    </row>
    <row r="24" spans="1:25" x14ac:dyDescent="0.25">
      <c r="A24" s="41">
        <v>38</v>
      </c>
      <c r="B24" s="44" t="s">
        <v>64</v>
      </c>
      <c r="C24" s="46">
        <v>10200</v>
      </c>
      <c r="D24" s="46">
        <f t="shared" si="13"/>
        <v>0</v>
      </c>
      <c r="E24" s="46">
        <v>10200</v>
      </c>
    </row>
    <row r="25" spans="1:25" x14ac:dyDescent="0.25">
      <c r="A25" s="45">
        <v>4</v>
      </c>
      <c r="B25" s="44" t="s">
        <v>57</v>
      </c>
      <c r="C25" s="46">
        <f>SUM(C26:C27)</f>
        <v>770000</v>
      </c>
      <c r="D25" s="46">
        <f t="shared" ref="D25:E25" si="14">SUM(D26:D27)</f>
        <v>12000</v>
      </c>
      <c r="E25" s="46">
        <f t="shared" si="14"/>
        <v>782000</v>
      </c>
    </row>
    <row r="26" spans="1:25" ht="25.5" x14ac:dyDescent="0.25">
      <c r="A26" s="45">
        <v>42</v>
      </c>
      <c r="B26" s="44" t="s">
        <v>58</v>
      </c>
      <c r="C26" s="46">
        <v>270000</v>
      </c>
      <c r="D26" s="46">
        <f t="shared" si="13"/>
        <v>-48000</v>
      </c>
      <c r="E26" s="46">
        <v>222000</v>
      </c>
    </row>
    <row r="27" spans="1:25" ht="25.5" x14ac:dyDescent="0.25">
      <c r="A27" s="45">
        <v>45</v>
      </c>
      <c r="B27" s="44" t="s">
        <v>59</v>
      </c>
      <c r="C27" s="46">
        <v>500000</v>
      </c>
      <c r="D27" s="46">
        <f t="shared" si="13"/>
        <v>60000</v>
      </c>
      <c r="E27" s="46">
        <v>560000</v>
      </c>
    </row>
    <row r="28" spans="1:25" ht="38.25" x14ac:dyDescent="0.25">
      <c r="A28" s="45" t="s">
        <v>65</v>
      </c>
      <c r="B28" s="44" t="s">
        <v>66</v>
      </c>
      <c r="C28" s="46">
        <f>C29</f>
        <v>54460463</v>
      </c>
      <c r="D28" s="46">
        <f t="shared" ref="D28:E28" si="15">D29</f>
        <v>750900</v>
      </c>
      <c r="E28" s="46">
        <f t="shared" si="15"/>
        <v>55212563</v>
      </c>
    </row>
    <row r="29" spans="1:25" ht="38.25" x14ac:dyDescent="0.25">
      <c r="A29" s="45" t="s">
        <v>55</v>
      </c>
      <c r="B29" s="44" t="s">
        <v>7</v>
      </c>
      <c r="C29" s="46">
        <f>SUM(C30:C33)</f>
        <v>54460463</v>
      </c>
      <c r="D29" s="46">
        <f>SUM(D30:D32)</f>
        <v>750900</v>
      </c>
      <c r="E29" s="46">
        <f>SUM(E30:E33)</f>
        <v>55212563</v>
      </c>
    </row>
    <row r="30" spans="1:25" x14ac:dyDescent="0.25">
      <c r="A30" s="41">
        <v>31</v>
      </c>
      <c r="B30" s="44" t="s">
        <v>8</v>
      </c>
      <c r="C30" s="46">
        <v>44008400</v>
      </c>
      <c r="D30" s="46">
        <f>E30-C30</f>
        <v>510900</v>
      </c>
      <c r="E30" s="46">
        <v>44519300</v>
      </c>
    </row>
    <row r="31" spans="1:25" x14ac:dyDescent="0.25">
      <c r="A31" s="45">
        <v>32</v>
      </c>
      <c r="B31" s="44" t="s">
        <v>16</v>
      </c>
      <c r="C31" s="46">
        <v>10416964</v>
      </c>
      <c r="D31" s="46">
        <f t="shared" ref="D31:D33" si="16">E31-C31</f>
        <v>150000</v>
      </c>
      <c r="E31" s="46">
        <v>10566964</v>
      </c>
    </row>
    <row r="32" spans="1:25" x14ac:dyDescent="0.25">
      <c r="A32" s="45">
        <v>34</v>
      </c>
      <c r="B32" s="44" t="s">
        <v>56</v>
      </c>
      <c r="C32" s="46">
        <v>35099</v>
      </c>
      <c r="D32" s="46">
        <f t="shared" si="16"/>
        <v>90000</v>
      </c>
      <c r="E32" s="46">
        <v>125099</v>
      </c>
    </row>
    <row r="33" spans="1:5" ht="25.5" x14ac:dyDescent="0.25">
      <c r="A33" s="45">
        <v>37</v>
      </c>
      <c r="B33" s="44" t="s">
        <v>114</v>
      </c>
      <c r="C33" s="46">
        <v>0</v>
      </c>
      <c r="D33" s="46">
        <f t="shared" si="16"/>
        <v>1200</v>
      </c>
      <c r="E33" s="46">
        <v>1200</v>
      </c>
    </row>
    <row r="34" spans="1:5" ht="38.25" x14ac:dyDescent="0.25">
      <c r="A34" s="45" t="s">
        <v>67</v>
      </c>
      <c r="B34" s="44" t="s">
        <v>68</v>
      </c>
      <c r="C34" s="46">
        <f>C35+C38</f>
        <v>385200</v>
      </c>
      <c r="D34" s="46">
        <f t="shared" ref="D34:E34" si="17">D35+D38</f>
        <v>0</v>
      </c>
      <c r="E34" s="46">
        <f t="shared" si="17"/>
        <v>385200</v>
      </c>
    </row>
    <row r="35" spans="1:5" ht="38.25" x14ac:dyDescent="0.25">
      <c r="A35" s="45" t="s">
        <v>55</v>
      </c>
      <c r="B35" s="44" t="s">
        <v>7</v>
      </c>
      <c r="C35" s="46">
        <f>C36+C37</f>
        <v>385200</v>
      </c>
      <c r="D35" s="46">
        <f t="shared" ref="D35:E35" si="18">D36+D37</f>
        <v>0</v>
      </c>
      <c r="E35" s="46">
        <f t="shared" si="18"/>
        <v>385200</v>
      </c>
    </row>
    <row r="36" spans="1:5" x14ac:dyDescent="0.25">
      <c r="A36" s="41">
        <v>31</v>
      </c>
      <c r="B36" s="44" t="s">
        <v>8</v>
      </c>
      <c r="C36" s="46">
        <v>365000</v>
      </c>
      <c r="D36" s="46">
        <f>E36-C36</f>
        <v>0</v>
      </c>
      <c r="E36" s="46">
        <v>365000</v>
      </c>
    </row>
    <row r="37" spans="1:5" x14ac:dyDescent="0.25">
      <c r="A37" s="45">
        <v>32</v>
      </c>
      <c r="B37" s="44" t="s">
        <v>16</v>
      </c>
      <c r="C37" s="46">
        <v>20200</v>
      </c>
      <c r="D37" s="46">
        <f t="shared" ref="D37:D40" si="19">E37-C37</f>
        <v>0</v>
      </c>
      <c r="E37" s="46">
        <v>20200</v>
      </c>
    </row>
    <row r="38" spans="1:5" x14ac:dyDescent="0.25">
      <c r="A38" s="45">
        <v>4</v>
      </c>
      <c r="B38" s="44" t="s">
        <v>57</v>
      </c>
      <c r="C38" s="46">
        <f>C39</f>
        <v>0</v>
      </c>
      <c r="D38" s="46">
        <f t="shared" ref="D38:E38" si="20">D39</f>
        <v>0</v>
      </c>
      <c r="E38" s="46">
        <f t="shared" si="20"/>
        <v>0</v>
      </c>
    </row>
    <row r="39" spans="1:5" ht="25.5" x14ac:dyDescent="0.25">
      <c r="A39" s="45">
        <v>42</v>
      </c>
      <c r="B39" s="44" t="s">
        <v>58</v>
      </c>
      <c r="C39" s="46">
        <v>0</v>
      </c>
      <c r="D39" s="46">
        <f t="shared" si="19"/>
        <v>0</v>
      </c>
      <c r="E39" s="46">
        <v>0</v>
      </c>
    </row>
    <row r="40" spans="1:5" ht="38.25" x14ac:dyDescent="0.25">
      <c r="A40" s="45" t="s">
        <v>69</v>
      </c>
      <c r="B40" s="44" t="s">
        <v>70</v>
      </c>
      <c r="C40" s="46">
        <f>C41</f>
        <v>35000</v>
      </c>
      <c r="D40" s="46">
        <f t="shared" si="19"/>
        <v>44500</v>
      </c>
      <c r="E40" s="46">
        <f>E41+E43</f>
        <v>79500</v>
      </c>
    </row>
    <row r="41" spans="1:5" ht="38.25" x14ac:dyDescent="0.25">
      <c r="A41" s="45" t="s">
        <v>55</v>
      </c>
      <c r="B41" s="44" t="s">
        <v>7</v>
      </c>
      <c r="C41" s="46">
        <f>C42</f>
        <v>35000</v>
      </c>
      <c r="D41" s="46">
        <f t="shared" ref="D41:E41" si="21">D42</f>
        <v>1500</v>
      </c>
      <c r="E41" s="46">
        <f t="shared" si="21"/>
        <v>36500</v>
      </c>
    </row>
    <row r="42" spans="1:5" x14ac:dyDescent="0.25">
      <c r="A42" s="45">
        <v>32</v>
      </c>
      <c r="B42" s="44" t="s">
        <v>16</v>
      </c>
      <c r="C42" s="46">
        <v>35000</v>
      </c>
      <c r="D42" s="46">
        <f>E42-C42</f>
        <v>1500</v>
      </c>
      <c r="E42" s="46">
        <v>36500</v>
      </c>
    </row>
    <row r="43" spans="1:5" x14ac:dyDescent="0.25">
      <c r="A43" s="45">
        <v>4</v>
      </c>
      <c r="B43" s="44" t="s">
        <v>57</v>
      </c>
      <c r="C43" s="46">
        <f>SUM(C44:C45)</f>
        <v>0</v>
      </c>
      <c r="D43" s="46">
        <f t="shared" ref="D43:E43" si="22">SUM(D44:D45)</f>
        <v>43000</v>
      </c>
      <c r="E43" s="46">
        <f t="shared" si="22"/>
        <v>43000</v>
      </c>
    </row>
    <row r="44" spans="1:5" ht="25.5" x14ac:dyDescent="0.25">
      <c r="A44" s="45">
        <v>42</v>
      </c>
      <c r="B44" s="44" t="s">
        <v>58</v>
      </c>
      <c r="C44" s="46">
        <v>0</v>
      </c>
      <c r="D44" s="46">
        <f>E44-C44</f>
        <v>43000</v>
      </c>
      <c r="E44" s="46">
        <v>43000</v>
      </c>
    </row>
    <row r="45" spans="1:5" ht="25.5" x14ac:dyDescent="0.25">
      <c r="A45" s="45">
        <v>45</v>
      </c>
      <c r="B45" s="44" t="s">
        <v>59</v>
      </c>
      <c r="C45" s="46">
        <v>0</v>
      </c>
      <c r="D45" s="46">
        <f>E45-C45</f>
        <v>0</v>
      </c>
      <c r="E45" s="46">
        <v>0</v>
      </c>
    </row>
    <row r="46" spans="1:5" ht="38.25" x14ac:dyDescent="0.25">
      <c r="A46" s="45" t="s">
        <v>71</v>
      </c>
      <c r="B46" s="44" t="s">
        <v>72</v>
      </c>
      <c r="C46" s="46">
        <f>C47</f>
        <v>200</v>
      </c>
      <c r="D46" s="46">
        <f t="shared" ref="D46:E46" si="23">D47</f>
        <v>14800</v>
      </c>
      <c r="E46" s="46">
        <f t="shared" si="23"/>
        <v>15000</v>
      </c>
    </row>
    <row r="47" spans="1:5" ht="38.25" x14ac:dyDescent="0.25">
      <c r="A47" s="45" t="s">
        <v>55</v>
      </c>
      <c r="B47" s="44" t="s">
        <v>7</v>
      </c>
      <c r="C47" s="46">
        <f>C48</f>
        <v>200</v>
      </c>
      <c r="D47" s="46">
        <f t="shared" ref="D47:E47" si="24">D48</f>
        <v>14800</v>
      </c>
      <c r="E47" s="46">
        <f t="shared" si="24"/>
        <v>15000</v>
      </c>
    </row>
    <row r="48" spans="1:5" x14ac:dyDescent="0.25">
      <c r="A48" s="45">
        <v>32</v>
      </c>
      <c r="B48" s="44" t="s">
        <v>16</v>
      </c>
      <c r="C48" s="46">
        <v>200</v>
      </c>
      <c r="D48" s="46">
        <f>E48-C48</f>
        <v>14800</v>
      </c>
      <c r="E48" s="46">
        <v>15000</v>
      </c>
    </row>
    <row r="49" spans="1:5" ht="38.25" x14ac:dyDescent="0.25">
      <c r="A49" s="48" t="s">
        <v>103</v>
      </c>
      <c r="B49" s="49" t="s">
        <v>62</v>
      </c>
      <c r="C49" s="78">
        <f>C50</f>
        <v>2409204</v>
      </c>
      <c r="D49" s="78">
        <f t="shared" ref="D49:E51" si="25">D50</f>
        <v>32482</v>
      </c>
      <c r="E49" s="78">
        <f t="shared" si="25"/>
        <v>2441686</v>
      </c>
    </row>
    <row r="50" spans="1:5" ht="38.25" x14ac:dyDescent="0.25">
      <c r="A50" s="45" t="s">
        <v>53</v>
      </c>
      <c r="B50" s="44" t="s">
        <v>54</v>
      </c>
      <c r="C50" s="46">
        <f>C51</f>
        <v>2409204</v>
      </c>
      <c r="D50" s="46">
        <f t="shared" si="25"/>
        <v>32482</v>
      </c>
      <c r="E50" s="46">
        <f t="shared" si="25"/>
        <v>2441686</v>
      </c>
    </row>
    <row r="51" spans="1:5" ht="38.25" x14ac:dyDescent="0.25">
      <c r="A51" s="45" t="s">
        <v>55</v>
      </c>
      <c r="B51" s="44" t="s">
        <v>7</v>
      </c>
      <c r="C51" s="46">
        <f>C52</f>
        <v>2409204</v>
      </c>
      <c r="D51" s="46">
        <f t="shared" si="25"/>
        <v>32482</v>
      </c>
      <c r="E51" s="46">
        <f t="shared" si="25"/>
        <v>2441686</v>
      </c>
    </row>
    <row r="52" spans="1:5" x14ac:dyDescent="0.25">
      <c r="A52" s="45">
        <v>32</v>
      </c>
      <c r="B52" s="44" t="s">
        <v>16</v>
      </c>
      <c r="C52" s="46">
        <v>2409204</v>
      </c>
      <c r="D52" s="46">
        <f t="shared" ref="D52" si="26">E52-C52</f>
        <v>32482</v>
      </c>
      <c r="E52" s="46">
        <v>2441686</v>
      </c>
    </row>
    <row r="53" spans="1:5" x14ac:dyDescent="0.25">
      <c r="C53" s="47"/>
      <c r="D53" s="47"/>
      <c r="E53" s="47"/>
    </row>
    <row r="54" spans="1:5" x14ac:dyDescent="0.25">
      <c r="C54" s="47"/>
      <c r="D54" s="47"/>
      <c r="E54" s="47"/>
    </row>
  </sheetData>
  <mergeCells count="2">
    <mergeCell ref="A4:B4"/>
    <mergeCell ref="A2:E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NASLOVNICA</vt:lpstr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financiranja-ekonomska'!Print_Area</vt:lpstr>
      <vt:lpstr>' Račun financiranja-izvori'!Print_Area</vt:lpstr>
      <vt:lpstr>' Račun prihoda i rashoda-ekonom'!Print_Area</vt:lpstr>
      <vt:lpstr>' Račun prihoda i rashoda-izvori'!Print_Area</vt:lpstr>
      <vt:lpstr>' Račun rashoda-funkcija'!Print_Area</vt:lpstr>
      <vt:lpstr>NASLOVNICA!Print_Area</vt:lpstr>
      <vt:lpstr>'POSEBNI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2025-11-12T09:32:37Z</cp:lastPrinted>
  <dcterms:created xsi:type="dcterms:W3CDTF">2022-08-12T12:51:27Z</dcterms:created>
  <dcterms:modified xsi:type="dcterms:W3CDTF">2025-11-19T10:35:45Z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