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ocuments\PLANOVI 2024.-2026._DP\FINANCIJSKI PLAN ZA WEB\"/>
    </mc:Choice>
  </mc:AlternateContent>
  <xr:revisionPtr revIDLastSave="0" documentId="13_ncr:1_{511A8386-ABF1-4930-9F2B-57E4BA67A0CF}" xr6:coauthVersionLast="47" xr6:coauthVersionMax="47" xr10:uidLastSave="{00000000-0000-0000-0000-000000000000}"/>
  <bookViews>
    <workbookView xWindow="-120" yWindow="-120" windowWidth="29040" windowHeight="15990" tabRatio="801" activeTab="1" xr2:uid="{00000000-000D-0000-FFFF-FFFF00000000}"/>
  </bookViews>
  <sheets>
    <sheet name="NASLOVNICA" sheetId="13" r:id="rId1"/>
    <sheet name="SAŽETAK" sheetId="1" r:id="rId2"/>
    <sheet name=" Račun prihoda i rashoda-ekonom" sheetId="3" r:id="rId3"/>
    <sheet name=" Račun prihoda i rashoda-izvori" sheetId="9" r:id="rId4"/>
    <sheet name=" Račun rashoda-funkcija" sheetId="10" r:id="rId5"/>
    <sheet name=" Račun financiranja-ekonomska" sheetId="11" r:id="rId6"/>
    <sheet name=" Račun financiranja-izvori" sheetId="12" r:id="rId7"/>
    <sheet name="POSEBNI DIO" sheetId="7" r:id="rId8"/>
  </sheets>
  <definedNames>
    <definedName name="_xlnm.Print_Area" localSheetId="5">' Račun financiranja-ekonomska'!$A$1:$E$15</definedName>
    <definedName name="_xlnm.Print_Area" localSheetId="6">' Račun financiranja-izvori'!$A$1:$E$12</definedName>
    <definedName name="_xlnm.Print_Area" localSheetId="2">' Račun prihoda i rashoda-ekonom'!$A$1:$F$36</definedName>
    <definedName name="_xlnm.Print_Area" localSheetId="3">' Račun prihoda i rashoda-izvori'!$A$1:$E$38</definedName>
    <definedName name="_xlnm.Print_Area" localSheetId="4">' Račun rashoda-funkcija'!$A$1:$E$8</definedName>
    <definedName name="_xlnm.Print_Area" localSheetId="0">NASLOVNICA!$A$1:$I$13</definedName>
    <definedName name="_xlnm.Print_Area" localSheetId="7">'POSEBNI DIO'!$A$2:$E$42</definedName>
    <definedName name="_xlnm.Print_Area" localSheetId="1">SAŽETAK!$A$1:$H$33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0" l="1"/>
  <c r="E14" i="7"/>
  <c r="F33" i="3" s="1"/>
  <c r="E33" i="3" s="1"/>
  <c r="E27" i="7"/>
  <c r="E25" i="7" s="1"/>
  <c r="F29" i="3"/>
  <c r="F34" i="3"/>
  <c r="E34" i="3" s="1"/>
  <c r="C25" i="7"/>
  <c r="F16" i="3"/>
  <c r="H10" i="1"/>
  <c r="G10" i="1" s="1"/>
  <c r="D10" i="3"/>
  <c r="D11" i="3"/>
  <c r="G22" i="1"/>
  <c r="G23" i="1"/>
  <c r="G24" i="1"/>
  <c r="G25" i="1"/>
  <c r="G26" i="1"/>
  <c r="G27" i="1"/>
  <c r="G21" i="1"/>
  <c r="H23" i="1"/>
  <c r="H26" i="1" s="1"/>
  <c r="F36" i="3"/>
  <c r="F31" i="3"/>
  <c r="F30" i="3"/>
  <c r="E30" i="3" s="1"/>
  <c r="E29" i="3"/>
  <c r="F28" i="3"/>
  <c r="E28" i="3" s="1"/>
  <c r="D8" i="9"/>
  <c r="D10" i="9"/>
  <c r="D12" i="9"/>
  <c r="D13" i="9"/>
  <c r="D14" i="9"/>
  <c r="D15" i="9"/>
  <c r="D16" i="9"/>
  <c r="D18" i="9"/>
  <c r="D20" i="9"/>
  <c r="D21" i="9"/>
  <c r="D22" i="9"/>
  <c r="D31" i="9"/>
  <c r="D37" i="9"/>
  <c r="D38" i="9"/>
  <c r="D23" i="7"/>
  <c r="D30" i="7"/>
  <c r="D31" i="7"/>
  <c r="D32" i="7"/>
  <c r="D35" i="7"/>
  <c r="D38" i="7"/>
  <c r="D41" i="7"/>
  <c r="D11" i="7"/>
  <c r="D12" i="7"/>
  <c r="D14" i="7"/>
  <c r="D15" i="7"/>
  <c r="D17" i="7"/>
  <c r="C20" i="7"/>
  <c r="D26" i="7"/>
  <c r="C21" i="7"/>
  <c r="D14" i="11"/>
  <c r="D12" i="12"/>
  <c r="D24" i="7"/>
  <c r="D22" i="7"/>
  <c r="E40" i="7"/>
  <c r="E39" i="7" s="1"/>
  <c r="E35" i="9" s="1"/>
  <c r="D35" i="9" s="1"/>
  <c r="E37" i="7"/>
  <c r="E36" i="7" s="1"/>
  <c r="E33" i="9" s="1"/>
  <c r="E34" i="7"/>
  <c r="E33" i="7" s="1"/>
  <c r="E29" i="7"/>
  <c r="E28" i="7"/>
  <c r="E29" i="9" s="1"/>
  <c r="D29" i="9" s="1"/>
  <c r="E16" i="7"/>
  <c r="E10" i="7"/>
  <c r="E36" i="9"/>
  <c r="D36" i="9" s="1"/>
  <c r="E30" i="9"/>
  <c r="D30" i="9" s="1"/>
  <c r="E19" i="9"/>
  <c r="D19" i="9" s="1"/>
  <c r="E17" i="9"/>
  <c r="D17" i="9" s="1"/>
  <c r="E15" i="9"/>
  <c r="E13" i="9"/>
  <c r="E11" i="9"/>
  <c r="E9" i="9"/>
  <c r="D9" i="9" s="1"/>
  <c r="E7" i="9"/>
  <c r="E36" i="3"/>
  <c r="E35" i="3" s="1"/>
  <c r="E31" i="3"/>
  <c r="E19" i="3"/>
  <c r="E18" i="3"/>
  <c r="E13" i="3"/>
  <c r="E14" i="3"/>
  <c r="E15" i="3"/>
  <c r="E16" i="3"/>
  <c r="E11" i="3" s="1"/>
  <c r="E17" i="3"/>
  <c r="E12" i="3"/>
  <c r="F35" i="3"/>
  <c r="F20" i="3"/>
  <c r="F18" i="3"/>
  <c r="F15" i="3"/>
  <c r="F11" i="3" s="1"/>
  <c r="F10" i="3" s="1"/>
  <c r="F23" i="1"/>
  <c r="F26" i="1" s="1"/>
  <c r="F14" i="1"/>
  <c r="F11" i="1"/>
  <c r="D26" i="3"/>
  <c r="D35" i="3"/>
  <c r="D32" i="3"/>
  <c r="D28" i="3"/>
  <c r="D27" i="3" s="1"/>
  <c r="D16" i="3"/>
  <c r="D20" i="3"/>
  <c r="E20" i="3"/>
  <c r="D15" i="3"/>
  <c r="D18" i="3"/>
  <c r="C36" i="9"/>
  <c r="C34" i="9"/>
  <c r="C32" i="9"/>
  <c r="C30" i="9"/>
  <c r="C28" i="9"/>
  <c r="C26" i="9"/>
  <c r="C24" i="9"/>
  <c r="C23" i="9" s="1"/>
  <c r="C19" i="9"/>
  <c r="C17" i="9"/>
  <c r="C15" i="9"/>
  <c r="C13" i="9"/>
  <c r="C11" i="9"/>
  <c r="C9" i="9"/>
  <c r="C7" i="9"/>
  <c r="E6" i="9" l="1"/>
  <c r="D6" i="9" s="1"/>
  <c r="D11" i="9"/>
  <c r="D7" i="9"/>
  <c r="E13" i="7"/>
  <c r="D27" i="7"/>
  <c r="D33" i="9"/>
  <c r="E32" i="9"/>
  <c r="D32" i="9" s="1"/>
  <c r="D39" i="7"/>
  <c r="D25" i="7"/>
  <c r="F32" i="3"/>
  <c r="H13" i="1" s="1"/>
  <c r="G13" i="1" s="1"/>
  <c r="H9" i="1"/>
  <c r="F27" i="3"/>
  <c r="H12" i="1" s="1"/>
  <c r="G12" i="1" s="1"/>
  <c r="E27" i="3"/>
  <c r="E34" i="9"/>
  <c r="D34" i="9" s="1"/>
  <c r="E28" i="9"/>
  <c r="D28" i="9" s="1"/>
  <c r="E21" i="7"/>
  <c r="D21" i="7" s="1"/>
  <c r="E9" i="7"/>
  <c r="E32" i="3"/>
  <c r="F15" i="1"/>
  <c r="E10" i="3"/>
  <c r="C6" i="9"/>
  <c r="C8" i="10"/>
  <c r="D8" i="10" s="1"/>
  <c r="D13" i="11"/>
  <c r="E13" i="11"/>
  <c r="C13" i="11"/>
  <c r="D11" i="12"/>
  <c r="D10" i="12" s="1"/>
  <c r="E11" i="12"/>
  <c r="E10" i="12" s="1"/>
  <c r="C11" i="12"/>
  <c r="C10" i="12" s="1"/>
  <c r="C40" i="7"/>
  <c r="C39" i="7" s="1"/>
  <c r="C37" i="7"/>
  <c r="C34" i="7"/>
  <c r="C29" i="7"/>
  <c r="C16" i="7"/>
  <c r="D16" i="7" s="1"/>
  <c r="C13" i="7"/>
  <c r="D13" i="7" s="1"/>
  <c r="C10" i="7"/>
  <c r="C28" i="7" l="1"/>
  <c r="D29" i="7"/>
  <c r="D40" i="7"/>
  <c r="D10" i="7"/>
  <c r="C9" i="7"/>
  <c r="C33" i="7"/>
  <c r="D33" i="7" s="1"/>
  <c r="D34" i="7"/>
  <c r="C36" i="7"/>
  <c r="D36" i="7" s="1"/>
  <c r="D37" i="7"/>
  <c r="E20" i="7"/>
  <c r="E27" i="9" s="1"/>
  <c r="H14" i="1"/>
  <c r="G14" i="1" s="1"/>
  <c r="F26" i="3"/>
  <c r="E8" i="7"/>
  <c r="D9" i="7"/>
  <c r="E25" i="9"/>
  <c r="G9" i="1"/>
  <c r="H11" i="1"/>
  <c r="G11" i="1"/>
  <c r="E26" i="3"/>
  <c r="C8" i="7"/>
  <c r="C7" i="7" s="1"/>
  <c r="D28" i="7" l="1"/>
  <c r="C19" i="7"/>
  <c r="C18" i="7" s="1"/>
  <c r="C6" i="7" s="1"/>
  <c r="C5" i="7" s="1"/>
  <c r="D20" i="7"/>
  <c r="E19" i="7"/>
  <c r="E18" i="7" s="1"/>
  <c r="E26" i="9"/>
  <c r="D26" i="9" s="1"/>
  <c r="D27" i="9"/>
  <c r="H15" i="1"/>
  <c r="G15" i="1" s="1"/>
  <c r="E24" i="9"/>
  <c r="D25" i="9"/>
  <c r="E7" i="7"/>
  <c r="D7" i="7" s="1"/>
  <c r="D8" i="7"/>
  <c r="D19" i="7" l="1"/>
  <c r="D24" i="9"/>
  <c r="E23" i="9"/>
  <c r="D23" i="9" s="1"/>
  <c r="D18" i="7"/>
  <c r="E6" i="7"/>
  <c r="E5" i="7" l="1"/>
  <c r="D5" i="7" s="1"/>
  <c r="D6" i="7"/>
</calcChain>
</file>

<file path=xl/sharedStrings.xml><?xml version="1.0" encoding="utf-8"?>
<sst xmlns="http://schemas.openxmlformats.org/spreadsheetml/2006/main" count="211" uniqueCount="123">
  <si>
    <t>PRIHODI UKUPNO</t>
  </si>
  <si>
    <t>RASHODI UKUPNO</t>
  </si>
  <si>
    <t>RAZLIKA - VIŠAK / MANJAK</t>
  </si>
  <si>
    <t>NETO FINANCIRANJE</t>
  </si>
  <si>
    <t>VIŠAK / MANJAK + NETO FINANCIRANJE</t>
  </si>
  <si>
    <t xml:space="preserve">A. RAČUN PRIHODA I RASHODA </t>
  </si>
  <si>
    <t>Prihodi poslovanja</t>
  </si>
  <si>
    <t>Rashodi poslovanja</t>
  </si>
  <si>
    <t>Rashodi za zaposlene</t>
  </si>
  <si>
    <t>Rashodi za nabavu nefinancijske imovine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</si>
  <si>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</si>
  <si>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</si>
  <si>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</si>
  <si>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</si>
  <si>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</si>
  <si>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</si>
  <si>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</si>
  <si>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</si>
  <si>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</si>
  <si>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</si>
  <si>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 xml:space="preserve"> Prihodi od prodaje proizvoda i robe te pruženih usluga i prihodi od donacija</t>
  </si>
  <si>
    <t>Prihodi od prodaje nefinancijske imovine</t>
  </si>
  <si>
    <t>Prihodi od prodaje proizvedene dugotrajne imovine</t>
  </si>
  <si>
    <t>A. SAŽETAK RAČUNA PRIHODA I RASHODA</t>
  </si>
  <si>
    <t>B. SAŽETAK RAČUNA FINANCIRANJA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</si>
  <si>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</si>
  <si>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</si>
  <si>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</si>
  <si>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</si>
  <si>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</si>
  <si>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</si>
  <si>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</si>
  <si>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</si>
  <si>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>UKUPNO PRIHODI</t>
  </si>
  <si>
    <t>UKUPNO RASHODI</t>
  </si>
  <si>
    <t>UKUPNO PRIMICI</t>
  </si>
  <si>
    <t xml:space="preserve">UKUPNO IZDACI </t>
  </si>
  <si>
    <t>BROJČANA OZNAKA GLAVNOG PROGRAMA                                        36</t>
  </si>
  <si>
    <t>OPĆA BOLNICA DR.IVO PEDIŠIĆ SISAK</t>
  </si>
  <si>
    <t>ZAŠTITA ZDRAVLJA</t>
  </si>
  <si>
    <t>BROJČANA OZNAKA PROGRAMA    3602</t>
  </si>
  <si>
    <t>INVESTICIJE U ZDRAVSTVENU INFRASTRUKTURU</t>
  </si>
  <si>
    <t>OPĆA BOLNICA DR. IVO PEDIŠIĆ SISAK - IZRAVNA KAPITALNA ULAGANJA</t>
  </si>
  <si>
    <t xml:space="preserve">BROJČANA OZNAKA IZVORA FINANCIRANJA                                    11 </t>
  </si>
  <si>
    <t>Opći prihodi i primici</t>
  </si>
  <si>
    <t>BROJČANA OZNAKA Skupine ekonomske klasifikacije (rashod/izdatak)                    3</t>
  </si>
  <si>
    <t>Financijski rashodi</t>
  </si>
  <si>
    <t>Rashodi za nabavu nefnancijske imovine</t>
  </si>
  <si>
    <t>Rashodi za nabavu proizvedene dugotrajne imovine</t>
  </si>
  <si>
    <t>Rashodi za dodatna ulaganja na nefinancijskoj imovini</t>
  </si>
  <si>
    <t>BROJČANA OZNAKA PROGRAMA    3605</t>
  </si>
  <si>
    <t>SIGURNOST GRAĐANA I PRAVO NA ZDRAVSTVENE USLUGE</t>
  </si>
  <si>
    <t>ADMINISTRACIJA I UPRAVLJANJE</t>
  </si>
  <si>
    <t>BROJČANA OZNAKA IZVORA FINANCIRANJA                                    31</t>
  </si>
  <si>
    <t>Ostali rashodi</t>
  </si>
  <si>
    <t>BROJČANA OZNAKA IZVORA FINANCIRANJA                                    43</t>
  </si>
  <si>
    <t>Ostali prihodi za posebne namjene</t>
  </si>
  <si>
    <t>BROJČANA OZNAKA IZVORA FINANCIRANJA                                    52</t>
  </si>
  <si>
    <t>Ostale pomoći</t>
  </si>
  <si>
    <t>BROJČANA OZNAKA IZVORA FINANCIRANJA                                    61</t>
  </si>
  <si>
    <t>Donacije</t>
  </si>
  <si>
    <t>BROJČANA OZNAKA IZVORA FINANCIRANJA                                   71</t>
  </si>
  <si>
    <t>Prihodi od nefinancijske imovine i nadoknade štete s osnova osiguranja</t>
  </si>
  <si>
    <t>BROJČANA OZNAKA AKTIVNOSTI/PROJEKTA           K950001</t>
  </si>
  <si>
    <t>Vlastiti prihodi</t>
  </si>
  <si>
    <t>BROJČANA OZNAKA AKTIVNOSTI/PROJEKTA           A950002</t>
  </si>
  <si>
    <t>Prihodi od imovine</t>
  </si>
  <si>
    <t>Prihodi od upravnih i administrativnih pristojbi, pristojbi po posebnim propisima i naknada</t>
  </si>
  <si>
    <t>Prihodi od nadležnog proračuna i od HZZO-a temeljem ugovornih obveza</t>
  </si>
  <si>
    <t>Rezultat</t>
  </si>
  <si>
    <t>Donacije - višak prihoda</t>
  </si>
  <si>
    <t>Pomoći- višak prihoda</t>
  </si>
  <si>
    <t>Kazne, upravne mjere i ostali prihodi</t>
  </si>
  <si>
    <t>Izdaci za financijsku imovinu i optlate zajmova</t>
  </si>
  <si>
    <t>Izradila:</t>
  </si>
  <si>
    <t xml:space="preserve"> </t>
  </si>
  <si>
    <t>BROJČANA OZNAKA PRORAČUNSKOG KORISNIKA                           RKP 29244</t>
  </si>
  <si>
    <t>OPĆA BOLNICA DR. IVO PEDIŠIĆ SISAK</t>
  </si>
  <si>
    <t>FINANCIJSKI PLAN ZA 2024. GODINU</t>
  </si>
  <si>
    <t>RKP 29244</t>
  </si>
  <si>
    <t>RAVNATELJ</t>
  </si>
  <si>
    <t>Igor Vrga, dr.med.</t>
  </si>
  <si>
    <t>mr.Jasenka Štampalija-Janković,dipl.oec.</t>
  </si>
  <si>
    <t>FINANCIJSKI PLAN PRORAČUNSKOG KORISNIKA DRŽAVNOG PRORAČUNA                                                                                                                                        OPĆA BOLNICA DR. IVO PEDIŠIĆ SISAK                         
ZA 2024. - 1.  IZMJENE I DOPUNE</t>
  </si>
  <si>
    <t>1. IZMJENE I DOPUNE</t>
  </si>
  <si>
    <t>A1. PRIHODI I RASHODI PREMA EKONOMSKOJ KLASIFIKACIJI  - 1. IZMJENE I DOPUNE</t>
  </si>
  <si>
    <t>A2. PRIHODI I RASHODI PREMA IZVORIMA FINANCIRANJA - 1. IZMJENE I DOPUNE</t>
  </si>
  <si>
    <t>II. POSEBNI DIO - 1. IZMJENE I DOPUNE</t>
  </si>
  <si>
    <t>B2. RAČUN FINANCIRANJA PREMA IZVORIMA FINANCIRANJA - 1. izmjene  i dopune</t>
  </si>
  <si>
    <t>B1. RAČUN FINANCIRANJA PREMA EKONOMSKOJ KLASIFIKACIJI -1. IZMJENE I DOPUNE</t>
  </si>
  <si>
    <t>A3. RASHODI PREMA FUNKCIJSKOJ KLASIFIKACIJI - 1. IZMJENE I DOPUNE</t>
  </si>
  <si>
    <t>Sisak, 30. siječnja 2024.</t>
  </si>
  <si>
    <t>RAZRED I NAZIV</t>
  </si>
  <si>
    <t>PLAN 
 2024.</t>
  </si>
  <si>
    <t>Povećanje / smanjenje</t>
  </si>
  <si>
    <t>NOVI PLAN 
 2024.</t>
  </si>
  <si>
    <t>Razred / skupina</t>
  </si>
  <si>
    <t>Naziv</t>
  </si>
  <si>
    <t>Plan 2024.</t>
  </si>
  <si>
    <t>Novi plan 2024.</t>
  </si>
  <si>
    <t xml:space="preserve"> Opći prihodi i primici</t>
  </si>
  <si>
    <t xml:space="preserve"> Vlastiti prihodi</t>
  </si>
  <si>
    <t xml:space="preserve"> Prihodi za posebne namjene</t>
  </si>
  <si>
    <t xml:space="preserve">  Ostali prihodi za posebne namjene</t>
  </si>
  <si>
    <t xml:space="preserve"> Pomoći</t>
  </si>
  <si>
    <t xml:space="preserve">  Ostale pomoći</t>
  </si>
  <si>
    <t xml:space="preserve"> Donacije</t>
  </si>
  <si>
    <t xml:space="preserve">  Donacije</t>
  </si>
  <si>
    <t xml:space="preserve"> Prihodi od nefinancijske imovine i nadoknade štete s osnove osiguranja</t>
  </si>
  <si>
    <t xml:space="preserve">    Prihodi od nefinancijske imovine i nadoknade   štete s osnove osiguranja</t>
  </si>
  <si>
    <t xml:space="preserve">  Rezultat</t>
  </si>
  <si>
    <t xml:space="preserve">    Donacije - višak prihoda</t>
  </si>
  <si>
    <t xml:space="preserve">    Pomoći - višak prihoda</t>
  </si>
  <si>
    <t xml:space="preserve">   Ostali prihodi za posebne namjene</t>
  </si>
  <si>
    <t xml:space="preserve">   Ostale pomoći</t>
  </si>
  <si>
    <t xml:space="preserve">   Donacije</t>
  </si>
  <si>
    <t xml:space="preserve">   Prihodi od nefinancijske imovine i nadoknade   štete s osnove osiguranja</t>
  </si>
  <si>
    <t xml:space="preserve"> Opće javne usluge</t>
  </si>
  <si>
    <t xml:space="preserve"> Opće usluge - 0760 Poslovi i usluge zdravstva koji nisu drugdje svrstani</t>
  </si>
  <si>
    <t>01</t>
  </si>
  <si>
    <t>013</t>
  </si>
  <si>
    <t>Šifra</t>
  </si>
  <si>
    <t>Urbroj: 2176-125-08-926-1/24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</si>
</sst>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9" fillId="2" borderId="3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3" fontId="16" fillId="0" borderId="3" xfId="0" applyNumberFormat="1" applyFont="1" applyBorder="1"/>
    <xf numFmtId="3" fontId="16" fillId="0" borderId="0" xfId="0" applyNumberFormat="1" applyFont="1"/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0" fontId="1" fillId="0" borderId="0" xfId="0" applyFont="1"/>
    <xf numFmtId="3" fontId="11" fillId="2" borderId="3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3" fontId="9" fillId="2" borderId="3" xfId="0" applyNumberFormat="1" applyFont="1" applyFill="1" applyBorder="1" applyAlignment="1">
      <alignment horizontal="left" vertical="center" wrapText="1"/>
    </xf>
    <xf numFmtId="3" fontId="0" fillId="0" borderId="3" xfId="0" applyNumberFormat="1" applyBorder="1"/>
    <xf numFmtId="3" fontId="1" fillId="0" borderId="3" xfId="0" applyNumberFormat="1" applyFont="1" applyBorder="1"/>
    <xf numFmtId="3" fontId="1" fillId="0" borderId="0" xfId="0" applyNumberFormat="1" applyFont="1"/>
    <xf numFmtId="3" fontId="11" fillId="2" borderId="3" xfId="0" applyNumberFormat="1" applyFont="1" applyFill="1" applyBorder="1" applyAlignment="1">
      <alignment horizontal="right" vertical="center" wrapText="1"/>
    </xf>
    <xf numFmtId="0" fontId="16" fillId="0" borderId="3" xfId="0" applyFont="1" applyBorder="1"/>
    <xf numFmtId="0" fontId="16" fillId="0" borderId="0" xfId="0" applyFont="1"/>
    <xf numFmtId="3" fontId="4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15" fillId="0" borderId="0" xfId="0" applyNumberFormat="1" applyFont="1"/>
    <xf numFmtId="3" fontId="3" fillId="0" borderId="0" xfId="0" applyNumberFormat="1" applyFont="1" applyAlignment="1">
      <alignment horizontal="right"/>
    </xf>
    <xf numFmtId="0" fontId="11" fillId="2" borderId="3" xfId="0" quotePrefix="1" applyFont="1" applyFill="1" applyBorder="1" applyAlignment="1">
      <alignment horizontal="left" vertical="center" wrapText="1"/>
    </xf>
    <xf numFmtId="0" fontId="9" fillId="0" borderId="3" xfId="0" quotePrefix="1" applyFont="1" applyBorder="1" applyAlignment="1">
      <alignment horizontal="left" vertical="center"/>
    </xf>
    <xf numFmtId="0" fontId="9" fillId="0" borderId="3" xfId="0" quotePrefix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/>
    </xf>
    <xf numFmtId="3" fontId="11" fillId="2" borderId="3" xfId="0" quotePrefix="1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vertical="center" wrapText="1"/>
    </xf>
    <xf numFmtId="3" fontId="13" fillId="0" borderId="0" xfId="0" applyNumberFormat="1" applyFont="1" applyAlignment="1">
      <alignment wrapText="1"/>
    </xf>
    <xf numFmtId="3" fontId="6" fillId="2" borderId="3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8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3" borderId="3" xfId="0" applyFill="1" applyBorder="1" applyAlignment="1">
      <alignment wrapText="1"/>
    </xf>
    <xf numFmtId="0" fontId="15" fillId="3" borderId="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right"/>
    </xf>
    <xf numFmtId="0" fontId="9" fillId="2" borderId="3" xfId="0" applyFont="1" applyFill="1" applyBorder="1" applyAlignment="1">
      <alignment horizontal="right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4" fillId="0" borderId="3" xfId="0" quotePrefix="1" applyFont="1" applyBorder="1" applyAlignment="1">
      <alignment horizontal="center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A532A-3A63-4BAE-8D57-083D79695A7C}">
  <dimension ref="A1:I13"/>
  <sheetViews>
    <sheetView zoomScaleNormal="100" workbookViewId="0">
      <selection activeCell="D5" sqref="D5"/>
    </sheetView>
  </sheetViews>
  <sheetFormatPr defaultRowHeight="15" x14ac:dyDescent="0.25"/>
  <sheetData>
    <row r="1" spans="1:9" ht="21" x14ac:dyDescent="0.35">
      <c r="A1" s="74" t="s">
        <v>77</v>
      </c>
      <c r="I1" s="77" t="s">
        <v>79</v>
      </c>
    </row>
    <row r="3" spans="1:9" x14ac:dyDescent="0.25">
      <c r="A3" t="s">
        <v>122</v>
      </c>
    </row>
    <row r="4" spans="1:9" x14ac:dyDescent="0.25">
      <c r="A4" t="s">
        <v>91</v>
      </c>
    </row>
    <row r="12" spans="1:9" s="75" customFormat="1" ht="23.25" x14ac:dyDescent="0.35">
      <c r="A12" s="91" t="s">
        <v>78</v>
      </c>
      <c r="B12" s="91"/>
      <c r="C12" s="91"/>
      <c r="D12" s="91"/>
      <c r="E12" s="91"/>
      <c r="F12" s="91"/>
      <c r="G12" s="91"/>
      <c r="H12" s="91"/>
      <c r="I12" s="91"/>
    </row>
    <row r="13" spans="1:9" s="75" customFormat="1" ht="23.25" x14ac:dyDescent="0.35">
      <c r="A13" s="91" t="s">
        <v>84</v>
      </c>
      <c r="B13" s="91"/>
      <c r="C13" s="91"/>
      <c r="D13" s="91"/>
      <c r="E13" s="91"/>
      <c r="F13" s="91"/>
      <c r="G13" s="91"/>
      <c r="H13" s="91"/>
      <c r="I13" s="91"/>
    </row>
  </sheetData>
  <mergeCells count="2">
    <mergeCell ref="A13:I13"/>
    <mergeCell ref="A12:I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zoomScaleNormal="100" workbookViewId="0">
      <selection activeCell="J27" sqref="J27"/>
    </sheetView>
  </sheetViews>
  <sheetFormatPr defaultRowHeight="15" x14ac:dyDescent="0.25"/>
  <cols>
    <col min="5" max="5" width="25.28515625" customWidth="1"/>
    <col min="6" max="8" width="19.42578125" customWidth="1"/>
    <col min="9" max="10" width="25.28515625" customWidth="1"/>
  </cols>
  <sheetData>
    <row r="1" spans="1:10" ht="51" customHeight="1" x14ac:dyDescent="0.25">
      <c r="A1" s="97" t="s">
        <v>83</v>
      </c>
      <c r="B1" s="97"/>
      <c r="C1" s="97"/>
      <c r="D1" s="97"/>
      <c r="E1" s="97"/>
      <c r="F1" s="97"/>
      <c r="G1" s="97"/>
      <c r="H1" s="97"/>
      <c r="I1" s="34"/>
      <c r="J1" s="34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x14ac:dyDescent="0.25">
      <c r="A3" s="97" t="s">
        <v>13</v>
      </c>
      <c r="B3" s="97"/>
      <c r="C3" s="97"/>
      <c r="D3" s="97"/>
      <c r="E3" s="97"/>
      <c r="F3" s="97"/>
      <c r="G3" s="97"/>
      <c r="H3" s="97"/>
      <c r="I3" s="32"/>
      <c r="J3" s="32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97" t="s">
        <v>23</v>
      </c>
      <c r="B5" s="97"/>
      <c r="C5" s="97"/>
      <c r="D5" s="97"/>
      <c r="E5" s="97"/>
      <c r="F5" s="97"/>
      <c r="G5" s="97"/>
      <c r="H5" s="97"/>
      <c r="I5" s="31"/>
      <c r="J5" s="31"/>
    </row>
    <row r="6" spans="1:10" ht="18" x14ac:dyDescent="0.25">
      <c r="A6" s="1"/>
      <c r="B6" s="2"/>
      <c r="C6" s="2"/>
      <c r="D6" s="2"/>
      <c r="E6" s="7"/>
      <c r="F6" s="8"/>
      <c r="G6" s="8"/>
      <c r="H6" s="8"/>
    </row>
    <row r="7" spans="1:10" ht="25.5" x14ac:dyDescent="0.25">
      <c r="A7" s="101" t="s">
        <v>92</v>
      </c>
      <c r="B7" s="102"/>
      <c r="C7" s="102"/>
      <c r="D7" s="102"/>
      <c r="E7" s="102"/>
      <c r="F7" s="4" t="s">
        <v>93</v>
      </c>
      <c r="G7" s="4" t="s">
        <v>94</v>
      </c>
      <c r="H7" s="4" t="s">
        <v>95</v>
      </c>
    </row>
    <row r="8" spans="1:10" ht="12" customHeight="1" x14ac:dyDescent="0.25">
      <c r="A8" s="92">
        <v>1</v>
      </c>
      <c r="B8" s="92"/>
      <c r="C8" s="92"/>
      <c r="D8" s="92"/>
      <c r="E8" s="92"/>
      <c r="F8" s="38">
        <v>2</v>
      </c>
      <c r="G8" s="38">
        <v>3</v>
      </c>
      <c r="H8" s="38">
        <v>4</v>
      </c>
    </row>
    <row r="9" spans="1:10" x14ac:dyDescent="0.25">
      <c r="A9" s="98" t="s">
        <v>25</v>
      </c>
      <c r="B9" s="100"/>
      <c r="C9" s="100"/>
      <c r="D9" s="100"/>
      <c r="E9" s="106"/>
      <c r="F9" s="24">
        <v>48968183</v>
      </c>
      <c r="G9" s="24">
        <f>H9-F9</f>
        <v>83531.25</v>
      </c>
      <c r="H9" s="24">
        <f>' Račun prihoda i rashoda-ekonom'!F11</f>
        <v>49051714.25</v>
      </c>
    </row>
    <row r="10" spans="1:10" x14ac:dyDescent="0.25">
      <c r="A10" s="105" t="s">
        <v>26</v>
      </c>
      <c r="B10" s="106"/>
      <c r="C10" s="106"/>
      <c r="D10" s="106"/>
      <c r="E10" s="106"/>
      <c r="F10" s="24">
        <v>400</v>
      </c>
      <c r="G10" s="24">
        <f t="shared" ref="G10:G15" si="0">H10-F10</f>
        <v>0</v>
      </c>
      <c r="H10" s="24">
        <f>' Račun prihoda i rashoda-ekonom'!F18</f>
        <v>400</v>
      </c>
    </row>
    <row r="11" spans="1:10" x14ac:dyDescent="0.25">
      <c r="A11" s="103" t="s">
        <v>0</v>
      </c>
      <c r="B11" s="94"/>
      <c r="C11" s="94"/>
      <c r="D11" s="94"/>
      <c r="E11" s="104"/>
      <c r="F11" s="23">
        <f>F9+F10</f>
        <v>48968583</v>
      </c>
      <c r="G11" s="24">
        <f t="shared" si="0"/>
        <v>83531.25</v>
      </c>
      <c r="H11" s="23">
        <f>H9+H10</f>
        <v>49052114.25</v>
      </c>
    </row>
    <row r="12" spans="1:10" x14ac:dyDescent="0.25">
      <c r="A12" s="107" t="s">
        <v>27</v>
      </c>
      <c r="B12" s="100"/>
      <c r="C12" s="100"/>
      <c r="D12" s="100"/>
      <c r="E12" s="100"/>
      <c r="F12" s="24">
        <v>47689637</v>
      </c>
      <c r="G12" s="24">
        <f t="shared" si="0"/>
        <v>-46817.5</v>
      </c>
      <c r="H12" s="24">
        <f>' Račun prihoda i rashoda-ekonom'!F27</f>
        <v>47642819.5</v>
      </c>
    </row>
    <row r="13" spans="1:10" x14ac:dyDescent="0.25">
      <c r="A13" s="105" t="s">
        <v>28</v>
      </c>
      <c r="B13" s="106"/>
      <c r="C13" s="106"/>
      <c r="D13" s="106"/>
      <c r="E13" s="106"/>
      <c r="F13" s="24">
        <v>820000</v>
      </c>
      <c r="G13" s="24">
        <f t="shared" si="0"/>
        <v>130348.75</v>
      </c>
      <c r="H13" s="24">
        <f>' Račun prihoda i rashoda-ekonom'!F32</f>
        <v>950348.75</v>
      </c>
    </row>
    <row r="14" spans="1:10" x14ac:dyDescent="0.25">
      <c r="A14" s="26" t="s">
        <v>1</v>
      </c>
      <c r="B14" s="27"/>
      <c r="C14" s="27"/>
      <c r="D14" s="27"/>
      <c r="E14" s="27"/>
      <c r="F14" s="23">
        <f>F12+F13</f>
        <v>48509637</v>
      </c>
      <c r="G14" s="24">
        <f t="shared" si="0"/>
        <v>83531.25</v>
      </c>
      <c r="H14" s="23">
        <f>H12+H13</f>
        <v>48593168.25</v>
      </c>
    </row>
    <row r="15" spans="1:10" x14ac:dyDescent="0.25">
      <c r="A15" s="93" t="s">
        <v>2</v>
      </c>
      <c r="B15" s="94"/>
      <c r="C15" s="94"/>
      <c r="D15" s="94"/>
      <c r="E15" s="94"/>
      <c r="F15" s="25">
        <f>F11-F14</f>
        <v>458946</v>
      </c>
      <c r="G15" s="24">
        <f t="shared" si="0"/>
        <v>0</v>
      </c>
      <c r="H15" s="25">
        <f>H11-H14</f>
        <v>458946</v>
      </c>
    </row>
    <row r="16" spans="1:10" ht="18" x14ac:dyDescent="0.25">
      <c r="A16" s="5"/>
      <c r="B16" s="9"/>
      <c r="C16" s="9"/>
      <c r="D16" s="9"/>
      <c r="E16" s="9"/>
      <c r="F16" s="60" t="s">
        <v>75</v>
      </c>
      <c r="G16" s="9"/>
      <c r="H16" s="60" t="s">
        <v>75</v>
      </c>
      <c r="I16" s="3"/>
      <c r="J16" s="3"/>
    </row>
    <row r="17" spans="1:10" ht="18" customHeight="1" x14ac:dyDescent="0.25">
      <c r="A17" s="97" t="s">
        <v>24</v>
      </c>
      <c r="B17" s="97"/>
      <c r="C17" s="97"/>
      <c r="D17" s="97"/>
      <c r="E17" s="97"/>
      <c r="F17" s="97"/>
      <c r="G17" s="97"/>
      <c r="H17" s="97"/>
      <c r="I17" s="31"/>
      <c r="J17" s="31"/>
    </row>
    <row r="18" spans="1:10" ht="18" x14ac:dyDescent="0.25">
      <c r="A18" s="5"/>
      <c r="B18" s="9"/>
      <c r="C18" s="9"/>
      <c r="D18" s="9"/>
      <c r="E18" s="9"/>
      <c r="F18" s="3"/>
      <c r="G18" s="3"/>
      <c r="H18" s="3"/>
    </row>
    <row r="19" spans="1:10" ht="25.5" customHeight="1" x14ac:dyDescent="0.25">
      <c r="A19" s="101" t="s">
        <v>92</v>
      </c>
      <c r="B19" s="102"/>
      <c r="C19" s="102"/>
      <c r="D19" s="102"/>
      <c r="E19" s="102"/>
      <c r="F19" s="4" t="s">
        <v>93</v>
      </c>
      <c r="G19" s="4" t="s">
        <v>94</v>
      </c>
      <c r="H19" s="4" t="s">
        <v>95</v>
      </c>
    </row>
    <row r="20" spans="1:10" ht="12" customHeight="1" x14ac:dyDescent="0.25">
      <c r="A20" s="92">
        <v>1</v>
      </c>
      <c r="B20" s="92"/>
      <c r="C20" s="92"/>
      <c r="D20" s="92"/>
      <c r="E20" s="92"/>
      <c r="F20" s="38">
        <v>2</v>
      </c>
      <c r="G20" s="38">
        <v>3</v>
      </c>
      <c r="H20" s="38">
        <v>4</v>
      </c>
    </row>
    <row r="21" spans="1:10" ht="15.75" customHeight="1" x14ac:dyDescent="0.25">
      <c r="A21" s="98" t="s">
        <v>29</v>
      </c>
      <c r="B21" s="99"/>
      <c r="C21" s="99"/>
      <c r="D21" s="99"/>
      <c r="E21" s="99"/>
      <c r="F21" s="24">
        <v>0</v>
      </c>
      <c r="G21" s="24">
        <f>H21-F21</f>
        <v>0</v>
      </c>
      <c r="H21" s="24">
        <v>0</v>
      </c>
    </row>
    <row r="22" spans="1:10" x14ac:dyDescent="0.25">
      <c r="A22" s="98" t="s">
        <v>30</v>
      </c>
      <c r="B22" s="100"/>
      <c r="C22" s="100"/>
      <c r="D22" s="100"/>
      <c r="E22" s="100"/>
      <c r="F22" s="24">
        <v>593592</v>
      </c>
      <c r="G22" s="24">
        <f t="shared" ref="G22:G27" si="1">H22-F22</f>
        <v>0</v>
      </c>
      <c r="H22" s="24">
        <v>593592</v>
      </c>
    </row>
    <row r="23" spans="1:10" x14ac:dyDescent="0.25">
      <c r="A23" s="103" t="s">
        <v>31</v>
      </c>
      <c r="B23" s="94"/>
      <c r="C23" s="94"/>
      <c r="D23" s="94"/>
      <c r="E23" s="104"/>
      <c r="F23" s="23">
        <f>F21-F22</f>
        <v>-593592</v>
      </c>
      <c r="G23" s="24">
        <f t="shared" si="1"/>
        <v>0</v>
      </c>
      <c r="H23" s="23">
        <f>H21-H22</f>
        <v>-593592</v>
      </c>
    </row>
    <row r="24" spans="1:10" x14ac:dyDescent="0.25">
      <c r="A24" s="95" t="s">
        <v>19</v>
      </c>
      <c r="B24" s="96"/>
      <c r="C24" s="96"/>
      <c r="D24" s="96"/>
      <c r="E24" s="96"/>
      <c r="F24" s="73">
        <v>134646</v>
      </c>
      <c r="G24" s="24">
        <f t="shared" si="1"/>
        <v>0</v>
      </c>
      <c r="H24" s="73">
        <v>134646</v>
      </c>
    </row>
    <row r="25" spans="1:10" x14ac:dyDescent="0.25">
      <c r="A25" s="95" t="s">
        <v>32</v>
      </c>
      <c r="B25" s="96"/>
      <c r="C25" s="96"/>
      <c r="D25" s="96"/>
      <c r="E25" s="96"/>
      <c r="F25" s="73"/>
      <c r="G25" s="24">
        <f t="shared" si="1"/>
        <v>0</v>
      </c>
      <c r="H25" s="73"/>
    </row>
    <row r="26" spans="1:10" x14ac:dyDescent="0.25">
      <c r="A26" s="93" t="s">
        <v>3</v>
      </c>
      <c r="B26" s="94"/>
      <c r="C26" s="94"/>
      <c r="D26" s="94"/>
      <c r="E26" s="94"/>
      <c r="F26" s="23">
        <f>F23+F24</f>
        <v>-458946</v>
      </c>
      <c r="G26" s="24">
        <f t="shared" si="1"/>
        <v>0</v>
      </c>
      <c r="H26" s="23">
        <f>H23+H24</f>
        <v>-458946</v>
      </c>
    </row>
    <row r="27" spans="1:10" x14ac:dyDescent="0.25">
      <c r="A27" s="93" t="s">
        <v>4</v>
      </c>
      <c r="B27" s="94"/>
      <c r="C27" s="94"/>
      <c r="D27" s="94"/>
      <c r="E27" s="94"/>
      <c r="F27" s="23">
        <v>0</v>
      </c>
      <c r="G27" s="24">
        <f t="shared" si="1"/>
        <v>0</v>
      </c>
      <c r="H27" s="23">
        <v>0</v>
      </c>
    </row>
    <row r="28" spans="1:10" ht="11.25" customHeight="1" x14ac:dyDescent="0.25">
      <c r="A28" s="17"/>
      <c r="B28" s="18"/>
      <c r="C28" s="18"/>
      <c r="D28" s="18"/>
      <c r="E28" s="18"/>
      <c r="F28" s="19"/>
      <c r="G28" s="19"/>
      <c r="H28" s="19"/>
      <c r="I28" s="19"/>
      <c r="J28" s="19"/>
    </row>
    <row r="29" spans="1:10" ht="1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</row>
    <row r="30" spans="1:10" ht="9" customHeight="1" x14ac:dyDescent="0.25"/>
    <row r="31" spans="1:10" ht="15.75" x14ac:dyDescent="0.25">
      <c r="A31" t="s">
        <v>74</v>
      </c>
      <c r="G31" s="76" t="s">
        <v>80</v>
      </c>
    </row>
    <row r="32" spans="1:10" ht="15.75" x14ac:dyDescent="0.25">
      <c r="A32" t="s">
        <v>82</v>
      </c>
      <c r="G32" s="76" t="s">
        <v>81</v>
      </c>
    </row>
  </sheetData>
  <mergeCells count="21">
    <mergeCell ref="A1:H1"/>
    <mergeCell ref="A3:H3"/>
    <mergeCell ref="A5:H5"/>
    <mergeCell ref="A13:E13"/>
    <mergeCell ref="A15:E15"/>
    <mergeCell ref="A12:E12"/>
    <mergeCell ref="A11:E11"/>
    <mergeCell ref="A9:E9"/>
    <mergeCell ref="A10:E10"/>
    <mergeCell ref="A7:E7"/>
    <mergeCell ref="A8:E8"/>
    <mergeCell ref="A20:E20"/>
    <mergeCell ref="A27:E27"/>
    <mergeCell ref="A24:E24"/>
    <mergeCell ref="A25:E25"/>
    <mergeCell ref="A17:H17"/>
    <mergeCell ref="A21:E21"/>
    <mergeCell ref="A22:E22"/>
    <mergeCell ref="A26:E26"/>
    <mergeCell ref="A19:E19"/>
    <mergeCell ref="A23:E23"/>
  </mergeCells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6"/>
  <sheetViews>
    <sheetView zoomScaleNormal="100" workbookViewId="0">
      <selection activeCell="I30" sqref="I3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44.7109375" customWidth="1"/>
    <col min="4" max="6" width="19.42578125" customWidth="1"/>
    <col min="7" max="7" width="16.28515625" style="52" customWidth="1"/>
    <col min="8" max="8" width="14.7109375" style="52" customWidth="1"/>
    <col min="9" max="9" width="13" style="52" customWidth="1"/>
    <col min="10" max="10" width="10.140625" style="52" bestFit="1" customWidth="1"/>
    <col min="11" max="14" width="9.140625" style="52"/>
  </cols>
  <sheetData>
    <row r="1" spans="1:14" ht="18" x14ac:dyDescent="0.25">
      <c r="A1" s="5"/>
      <c r="B1" s="5"/>
      <c r="C1" s="5"/>
      <c r="D1" s="5"/>
      <c r="E1" s="5"/>
      <c r="F1" s="5"/>
      <c r="G1" s="70"/>
      <c r="H1" s="70"/>
    </row>
    <row r="2" spans="1:14" ht="15.75" x14ac:dyDescent="0.25">
      <c r="A2" s="97" t="s">
        <v>13</v>
      </c>
      <c r="B2" s="97"/>
      <c r="C2" s="97"/>
      <c r="D2" s="97"/>
      <c r="E2" s="97"/>
      <c r="F2" s="97"/>
      <c r="G2" s="71"/>
      <c r="H2" s="71"/>
    </row>
    <row r="3" spans="1:14" ht="18" x14ac:dyDescent="0.25">
      <c r="A3" s="5"/>
      <c r="B3" s="5"/>
      <c r="C3" s="5"/>
      <c r="D3" s="5"/>
      <c r="E3" s="5"/>
      <c r="F3" s="5"/>
      <c r="G3" s="62"/>
      <c r="H3" s="62"/>
    </row>
    <row r="4" spans="1:14" ht="15.75" x14ac:dyDescent="0.25">
      <c r="A4" s="97" t="s">
        <v>5</v>
      </c>
      <c r="B4" s="97"/>
      <c r="C4" s="97"/>
      <c r="D4" s="97"/>
      <c r="E4" s="97"/>
      <c r="F4" s="97"/>
      <c r="G4" s="72"/>
      <c r="H4" s="72"/>
    </row>
    <row r="5" spans="1:14" ht="18" x14ac:dyDescent="0.25">
      <c r="A5" s="5"/>
      <c r="B5" s="5"/>
      <c r="C5" s="5"/>
      <c r="D5" s="5"/>
      <c r="E5" s="5"/>
      <c r="F5" s="70"/>
      <c r="G5" s="62"/>
      <c r="H5" s="62"/>
    </row>
    <row r="6" spans="1:14" ht="15.75" x14ac:dyDescent="0.25">
      <c r="A6" s="97" t="s">
        <v>85</v>
      </c>
      <c r="B6" s="97"/>
      <c r="C6" s="97"/>
      <c r="D6" s="97"/>
      <c r="E6" s="97"/>
      <c r="F6" s="97"/>
      <c r="G6" s="61"/>
      <c r="H6" s="61"/>
    </row>
    <row r="7" spans="1:14" ht="18" x14ac:dyDescent="0.25">
      <c r="A7" s="5"/>
      <c r="B7" s="5"/>
      <c r="C7" s="5"/>
      <c r="D7" s="5"/>
      <c r="E7" s="5"/>
      <c r="F7" s="5"/>
      <c r="G7" s="62"/>
      <c r="H7" s="62"/>
    </row>
    <row r="8" spans="1:14" s="79" customFormat="1" ht="25.5" customHeight="1" x14ac:dyDescent="0.25">
      <c r="A8" s="108" t="s">
        <v>96</v>
      </c>
      <c r="B8" s="108"/>
      <c r="C8" s="36" t="s">
        <v>97</v>
      </c>
      <c r="D8" s="36" t="s">
        <v>98</v>
      </c>
      <c r="E8" s="36" t="s">
        <v>94</v>
      </c>
      <c r="F8" s="36" t="s">
        <v>99</v>
      </c>
      <c r="G8" s="78"/>
      <c r="H8" s="78"/>
      <c r="I8" s="78"/>
      <c r="J8" s="78"/>
      <c r="K8" s="78"/>
      <c r="L8" s="78"/>
      <c r="M8" s="78"/>
      <c r="N8" s="78"/>
    </row>
    <row r="9" spans="1:14" s="39" customFormat="1" ht="11.25" x14ac:dyDescent="0.2">
      <c r="A9" s="109">
        <v>1</v>
      </c>
      <c r="B9" s="109"/>
      <c r="C9" s="41">
        <v>2</v>
      </c>
      <c r="D9" s="41">
        <v>3</v>
      </c>
      <c r="E9" s="41">
        <v>4</v>
      </c>
      <c r="F9" s="41">
        <v>5</v>
      </c>
      <c r="G9" s="63"/>
      <c r="H9" s="63"/>
      <c r="I9" s="63"/>
      <c r="J9" s="63"/>
      <c r="K9" s="63"/>
      <c r="L9" s="63"/>
      <c r="M9" s="63"/>
      <c r="N9" s="63"/>
    </row>
    <row r="10" spans="1:14" x14ac:dyDescent="0.25">
      <c r="A10" s="11"/>
      <c r="B10" s="11"/>
      <c r="C10" s="11" t="s">
        <v>33</v>
      </c>
      <c r="D10" s="57">
        <f>D11+D18+D20</f>
        <v>49103229</v>
      </c>
      <c r="E10" s="57">
        <f t="shared" ref="E10" si="0">E11+E18+E20</f>
        <v>83531.25</v>
      </c>
      <c r="F10" s="57">
        <f>F11+F18+F20</f>
        <v>49186760.25</v>
      </c>
    </row>
    <row r="11" spans="1:14" x14ac:dyDescent="0.25">
      <c r="A11" s="11">
        <v>6</v>
      </c>
      <c r="B11" s="11"/>
      <c r="C11" s="11" t="s">
        <v>6</v>
      </c>
      <c r="D11" s="57">
        <f>SUM(D12:D17)</f>
        <v>48968183</v>
      </c>
      <c r="E11" s="57">
        <f t="shared" ref="E11" si="1">SUM(E12:E17)</f>
        <v>83531.25</v>
      </c>
      <c r="F11" s="57">
        <f t="shared" ref="F11" si="2">SUM(F12:F17)</f>
        <v>49051714.25</v>
      </c>
    </row>
    <row r="12" spans="1:14" ht="25.5" x14ac:dyDescent="0.25">
      <c r="A12" s="14"/>
      <c r="B12" s="14">
        <v>63</v>
      </c>
      <c r="C12" s="14" t="s">
        <v>17</v>
      </c>
      <c r="D12" s="10">
        <v>0</v>
      </c>
      <c r="E12" s="10">
        <f>F12-D12</f>
        <v>0</v>
      </c>
      <c r="F12" s="10">
        <v>0</v>
      </c>
    </row>
    <row r="13" spans="1:14" x14ac:dyDescent="0.25">
      <c r="A13" s="11"/>
      <c r="B13" s="14">
        <v>64</v>
      </c>
      <c r="C13" s="14" t="s">
        <v>66</v>
      </c>
      <c r="D13" s="10">
        <v>12000</v>
      </c>
      <c r="E13" s="10">
        <f t="shared" ref="E13:E17" si="3">F13-D13</f>
        <v>0</v>
      </c>
      <c r="F13" s="10">
        <v>12000</v>
      </c>
    </row>
    <row r="14" spans="1:14" ht="25.5" x14ac:dyDescent="0.25">
      <c r="A14" s="11"/>
      <c r="B14" s="14">
        <v>65</v>
      </c>
      <c r="C14" s="14" t="s">
        <v>67</v>
      </c>
      <c r="D14" s="10">
        <v>0</v>
      </c>
      <c r="E14" s="10">
        <f t="shared" si="3"/>
        <v>0</v>
      </c>
      <c r="F14" s="10">
        <v>0</v>
      </c>
    </row>
    <row r="15" spans="1:14" ht="25.5" x14ac:dyDescent="0.25">
      <c r="A15" s="12"/>
      <c r="B15" s="12">
        <v>66</v>
      </c>
      <c r="C15" s="14" t="s">
        <v>20</v>
      </c>
      <c r="D15" s="10">
        <f>663000+270000</f>
        <v>933000</v>
      </c>
      <c r="E15" s="10">
        <f t="shared" si="3"/>
        <v>0</v>
      </c>
      <c r="F15" s="10">
        <f>663000+270000</f>
        <v>933000</v>
      </c>
    </row>
    <row r="16" spans="1:14" ht="25.5" x14ac:dyDescent="0.25">
      <c r="A16" s="12"/>
      <c r="B16" s="12">
        <v>67</v>
      </c>
      <c r="C16" s="14" t="s">
        <v>68</v>
      </c>
      <c r="D16" s="10">
        <f>46129591+1893592</f>
        <v>48023183</v>
      </c>
      <c r="E16" s="10">
        <f t="shared" si="3"/>
        <v>83531.25</v>
      </c>
      <c r="F16" s="10">
        <f>46129591+1893592+83531.25</f>
        <v>48106714.25</v>
      </c>
    </row>
    <row r="17" spans="1:14" x14ac:dyDescent="0.25">
      <c r="A17" s="12"/>
      <c r="B17" s="12">
        <v>68</v>
      </c>
      <c r="C17" s="14" t="s">
        <v>72</v>
      </c>
      <c r="D17" s="10">
        <v>0</v>
      </c>
      <c r="E17" s="10">
        <f t="shared" si="3"/>
        <v>0</v>
      </c>
      <c r="F17" s="10">
        <v>0</v>
      </c>
      <c r="H17" s="64"/>
    </row>
    <row r="18" spans="1:14" s="50" customFormat="1" x14ac:dyDescent="0.25">
      <c r="A18" s="22">
        <v>7</v>
      </c>
      <c r="B18" s="22"/>
      <c r="C18" s="11" t="s">
        <v>21</v>
      </c>
      <c r="D18" s="57">
        <f t="shared" ref="D18:F18" si="4">D19</f>
        <v>400</v>
      </c>
      <c r="E18" s="57">
        <f t="shared" si="4"/>
        <v>0</v>
      </c>
      <c r="F18" s="57">
        <f t="shared" si="4"/>
        <v>400</v>
      </c>
      <c r="G18" s="56"/>
      <c r="H18" s="56"/>
      <c r="I18" s="56"/>
      <c r="J18" s="56"/>
      <c r="K18" s="56"/>
      <c r="L18" s="56"/>
      <c r="M18" s="56"/>
      <c r="N18" s="56"/>
    </row>
    <row r="19" spans="1:14" x14ac:dyDescent="0.25">
      <c r="A19" s="12"/>
      <c r="B19" s="12">
        <v>72</v>
      </c>
      <c r="C19" s="30" t="s">
        <v>22</v>
      </c>
      <c r="D19" s="10">
        <v>400</v>
      </c>
      <c r="E19" s="10">
        <f>F19-D19</f>
        <v>0</v>
      </c>
      <c r="F19" s="10">
        <v>400</v>
      </c>
      <c r="H19" s="64"/>
      <c r="J19" s="64"/>
    </row>
    <row r="20" spans="1:14" s="50" customFormat="1" x14ac:dyDescent="0.25">
      <c r="A20" s="22">
        <v>9</v>
      </c>
      <c r="B20" s="22"/>
      <c r="C20" s="65" t="s">
        <v>69</v>
      </c>
      <c r="D20" s="69">
        <f t="shared" ref="D20:E20" si="5">D21+D22</f>
        <v>134646</v>
      </c>
      <c r="E20" s="69">
        <f t="shared" si="5"/>
        <v>0</v>
      </c>
      <c r="F20" s="69">
        <f t="shared" ref="F20" si="6">F21+F22</f>
        <v>134646</v>
      </c>
      <c r="G20" s="56"/>
      <c r="H20" s="56"/>
      <c r="I20" s="56"/>
      <c r="J20" s="56"/>
      <c r="K20" s="56"/>
      <c r="L20" s="56"/>
      <c r="M20" s="56"/>
      <c r="N20" s="56"/>
    </row>
    <row r="21" spans="1:14" x14ac:dyDescent="0.25">
      <c r="A21" s="66"/>
      <c r="B21" s="66">
        <v>92</v>
      </c>
      <c r="C21" s="67" t="s">
        <v>70</v>
      </c>
      <c r="D21" s="68">
        <v>0</v>
      </c>
      <c r="E21" s="68">
        <v>0</v>
      </c>
      <c r="F21" s="68">
        <v>0</v>
      </c>
    </row>
    <row r="22" spans="1:14" x14ac:dyDescent="0.25">
      <c r="A22" s="66"/>
      <c r="B22" s="66">
        <v>92</v>
      </c>
      <c r="C22" s="67" t="s">
        <v>71</v>
      </c>
      <c r="D22" s="68">
        <v>134646</v>
      </c>
      <c r="E22" s="68">
        <v>0</v>
      </c>
      <c r="F22" s="68">
        <v>134646</v>
      </c>
    </row>
    <row r="24" spans="1:14" ht="25.5" customHeight="1" x14ac:dyDescent="0.25">
      <c r="A24" s="108" t="s">
        <v>96</v>
      </c>
      <c r="B24" s="108"/>
      <c r="C24" s="36" t="s">
        <v>97</v>
      </c>
      <c r="D24" s="36" t="s">
        <v>98</v>
      </c>
      <c r="E24" s="36" t="s">
        <v>94</v>
      </c>
      <c r="F24" s="36" t="s">
        <v>99</v>
      </c>
    </row>
    <row r="25" spans="1:14" s="39" customFormat="1" ht="11.25" x14ac:dyDescent="0.2">
      <c r="A25" s="109">
        <v>1</v>
      </c>
      <c r="B25" s="109"/>
      <c r="C25" s="41">
        <v>2</v>
      </c>
      <c r="D25" s="41">
        <v>3</v>
      </c>
      <c r="E25" s="41">
        <v>4</v>
      </c>
      <c r="F25" s="41">
        <v>5</v>
      </c>
      <c r="G25" s="63"/>
      <c r="H25" s="63"/>
      <c r="I25" s="63"/>
      <c r="J25" s="63"/>
      <c r="K25" s="63"/>
      <c r="L25" s="63"/>
      <c r="M25" s="63"/>
      <c r="N25" s="63"/>
    </row>
    <row r="26" spans="1:14" x14ac:dyDescent="0.25">
      <c r="A26" s="11"/>
      <c r="B26" s="11"/>
      <c r="C26" s="11" t="s">
        <v>34</v>
      </c>
      <c r="D26" s="49">
        <f>D27+D32+D35</f>
        <v>49103229</v>
      </c>
      <c r="E26" s="49">
        <f t="shared" ref="E26" si="7">E27+E32+E35</f>
        <v>83531.25</v>
      </c>
      <c r="F26" s="49">
        <f>F27+F32+F35</f>
        <v>49186760.25</v>
      </c>
    </row>
    <row r="27" spans="1:14" x14ac:dyDescent="0.25">
      <c r="A27" s="11">
        <v>3</v>
      </c>
      <c r="B27" s="11"/>
      <c r="C27" s="11" t="s">
        <v>7</v>
      </c>
      <c r="D27" s="49">
        <f>SUM(D28:D31)</f>
        <v>47689637</v>
      </c>
      <c r="E27" s="49">
        <f t="shared" ref="E27" si="8">SUM(E28:E31)</f>
        <v>-46817.5</v>
      </c>
      <c r="F27" s="49">
        <f>SUM(F28:F31)</f>
        <v>47642819.5</v>
      </c>
    </row>
    <row r="28" spans="1:14" x14ac:dyDescent="0.25">
      <c r="A28" s="11"/>
      <c r="B28" s="14">
        <v>31</v>
      </c>
      <c r="C28" s="14" t="s">
        <v>8</v>
      </c>
      <c r="D28" s="10">
        <f>139800+33725080+134646</f>
        <v>33999526</v>
      </c>
      <c r="E28" s="10">
        <f>F28-D28</f>
        <v>0</v>
      </c>
      <c r="F28" s="10">
        <f>'POSEBNI DIO'!E22+'POSEBNI DIO'!E30+'POSEBNI DIO'!E35</f>
        <v>33999526</v>
      </c>
    </row>
    <row r="29" spans="1:14" x14ac:dyDescent="0.25">
      <c r="A29" s="12"/>
      <c r="B29" s="12">
        <v>32</v>
      </c>
      <c r="C29" s="12" t="s">
        <v>14</v>
      </c>
      <c r="D29" s="10">
        <v>13480117</v>
      </c>
      <c r="E29" s="10">
        <f t="shared" ref="E29:E31" si="9">F29-D29</f>
        <v>-46817.5</v>
      </c>
      <c r="F29" s="10">
        <f>'POSEBNI DIO'!E23+'POSEBNI DIO'!E31+'POSEBNI DIO'!E11+'POSEBNI DIO'!E38+'POSEBNI DIO'!E41</f>
        <v>13433299.5</v>
      </c>
    </row>
    <row r="30" spans="1:14" x14ac:dyDescent="0.25">
      <c r="A30" s="12"/>
      <c r="B30" s="12">
        <v>34</v>
      </c>
      <c r="C30" s="12" t="s">
        <v>46</v>
      </c>
      <c r="D30" s="10">
        <v>199794</v>
      </c>
      <c r="E30" s="10">
        <f t="shared" si="9"/>
        <v>0</v>
      </c>
      <c r="F30" s="10">
        <f>'POSEBNI DIO'!E12+'POSEBNI DIO'!E32</f>
        <v>199794</v>
      </c>
    </row>
    <row r="31" spans="1:14" x14ac:dyDescent="0.25">
      <c r="A31" s="12"/>
      <c r="B31" s="12">
        <v>38</v>
      </c>
      <c r="C31" s="12" t="s">
        <v>54</v>
      </c>
      <c r="D31" s="10">
        <v>10200</v>
      </c>
      <c r="E31" s="10">
        <f t="shared" si="9"/>
        <v>0</v>
      </c>
      <c r="F31" s="10">
        <f>'POSEBNI DIO'!E24</f>
        <v>10200</v>
      </c>
    </row>
    <row r="32" spans="1:14" x14ac:dyDescent="0.25">
      <c r="A32" s="13">
        <v>4</v>
      </c>
      <c r="B32" s="13"/>
      <c r="C32" s="20" t="s">
        <v>9</v>
      </c>
      <c r="D32" s="49">
        <f>SUM(D33:D34)</f>
        <v>820000</v>
      </c>
      <c r="E32" s="49">
        <f t="shared" ref="E32" si="10">SUM(E33:E34)</f>
        <v>130348.75</v>
      </c>
      <c r="F32" s="49">
        <f>SUM(F33:F34)</f>
        <v>950348.75</v>
      </c>
    </row>
    <row r="33" spans="1:14" x14ac:dyDescent="0.25">
      <c r="A33" s="14"/>
      <c r="B33" s="14">
        <v>42</v>
      </c>
      <c r="C33" s="21" t="s">
        <v>48</v>
      </c>
      <c r="D33" s="10">
        <v>770000</v>
      </c>
      <c r="E33" s="10">
        <f>F33-D33</f>
        <v>-15068.75</v>
      </c>
      <c r="F33" s="10">
        <f>'POSEBNI DIO'!E14+'POSEBNI DIO'!E26</f>
        <v>754931.25</v>
      </c>
    </row>
    <row r="34" spans="1:14" ht="25.5" x14ac:dyDescent="0.25">
      <c r="A34" s="14"/>
      <c r="B34" s="14">
        <v>45</v>
      </c>
      <c r="C34" s="21" t="s">
        <v>49</v>
      </c>
      <c r="D34" s="10">
        <v>50000</v>
      </c>
      <c r="E34" s="10">
        <f>F34-D34</f>
        <v>145417.5</v>
      </c>
      <c r="F34" s="10">
        <f>'POSEBNI DIO'!E15+'POSEBNI DIO'!E27</f>
        <v>195417.5</v>
      </c>
    </row>
    <row r="35" spans="1:14" s="50" customFormat="1" x14ac:dyDescent="0.25">
      <c r="A35" s="11">
        <v>5</v>
      </c>
      <c r="B35" s="11"/>
      <c r="C35" s="20" t="s">
        <v>73</v>
      </c>
      <c r="D35" s="49">
        <f>D36</f>
        <v>593592</v>
      </c>
      <c r="E35" s="49">
        <f t="shared" ref="E35" si="11">E36</f>
        <v>0</v>
      </c>
      <c r="F35" s="49">
        <f>F36</f>
        <v>593592</v>
      </c>
      <c r="G35" s="56"/>
      <c r="H35" s="56"/>
      <c r="I35" s="56"/>
      <c r="J35" s="56"/>
      <c r="K35" s="56"/>
      <c r="L35" s="56"/>
      <c r="M35" s="56"/>
      <c r="N35" s="56"/>
    </row>
    <row r="36" spans="1:14" x14ac:dyDescent="0.25">
      <c r="A36" s="14"/>
      <c r="B36" s="14">
        <v>54</v>
      </c>
      <c r="C36" s="12" t="s">
        <v>16</v>
      </c>
      <c r="D36" s="10">
        <v>593592</v>
      </c>
      <c r="E36" s="10">
        <f>F36-D36</f>
        <v>0</v>
      </c>
      <c r="F36" s="10">
        <f>'POSEBNI DIO'!E17</f>
        <v>593592</v>
      </c>
    </row>
  </sheetData>
  <mergeCells count="7">
    <mergeCell ref="A24:B24"/>
    <mergeCell ref="A25:B25"/>
    <mergeCell ref="A2:F2"/>
    <mergeCell ref="A4:F4"/>
    <mergeCell ref="A6:F6"/>
    <mergeCell ref="A9:B9"/>
    <mergeCell ref="A8:B8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8"/>
  <sheetViews>
    <sheetView zoomScaleNormal="100" workbookViewId="0">
      <selection activeCell="A5" sqref="A5"/>
    </sheetView>
  </sheetViews>
  <sheetFormatPr defaultRowHeight="15" x14ac:dyDescent="0.25"/>
  <cols>
    <col min="1" max="1" width="11" customWidth="1"/>
    <col min="2" max="2" width="64.5703125" customWidth="1"/>
    <col min="3" max="5" width="19.42578125" customWidth="1"/>
    <col min="6" max="7" width="25.28515625" style="52" customWidth="1"/>
    <col min="8" max="8" width="10.140625" style="52" bestFit="1" customWidth="1"/>
    <col min="9" max="10" width="9.140625" style="52"/>
    <col min="11" max="11" width="12.28515625" style="52" customWidth="1"/>
    <col min="12" max="23" width="9.140625" style="52"/>
  </cols>
  <sheetData>
    <row r="1" spans="1:23" ht="18" x14ac:dyDescent="0.25">
      <c r="B1" s="5"/>
      <c r="C1" s="5"/>
      <c r="D1" s="5"/>
      <c r="E1" s="5"/>
      <c r="F1" s="60"/>
      <c r="G1" s="60"/>
    </row>
    <row r="2" spans="1:23" ht="15.75" customHeight="1" x14ac:dyDescent="0.25">
      <c r="B2" s="97" t="s">
        <v>86</v>
      </c>
      <c r="C2" s="97"/>
      <c r="D2" s="97"/>
      <c r="E2" s="97"/>
      <c r="F2" s="61"/>
      <c r="G2" s="61"/>
    </row>
    <row r="3" spans="1:23" ht="18" x14ac:dyDescent="0.25">
      <c r="B3" s="5"/>
      <c r="C3" s="5"/>
      <c r="D3" s="5"/>
      <c r="E3" s="5"/>
      <c r="F3" s="62"/>
      <c r="G3" s="62"/>
    </row>
    <row r="4" spans="1:23" ht="33" customHeight="1" x14ac:dyDescent="0.25">
      <c r="A4" s="82" t="s">
        <v>96</v>
      </c>
      <c r="B4" s="37" t="s">
        <v>97</v>
      </c>
      <c r="C4" s="36" t="s">
        <v>98</v>
      </c>
      <c r="D4" s="36" t="s">
        <v>94</v>
      </c>
      <c r="E4" s="36" t="s">
        <v>99</v>
      </c>
    </row>
    <row r="5" spans="1:23" s="39" customFormat="1" ht="11.25" x14ac:dyDescent="0.2">
      <c r="A5" s="83">
        <v>1</v>
      </c>
      <c r="B5" s="42">
        <v>2</v>
      </c>
      <c r="C5" s="41">
        <v>3</v>
      </c>
      <c r="D5" s="41">
        <v>4</v>
      </c>
      <c r="E5" s="41">
        <v>5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x14ac:dyDescent="0.25">
      <c r="B6" s="11" t="s">
        <v>33</v>
      </c>
      <c r="C6" s="57">
        <f t="shared" ref="C6" si="0">C7+C9+C11+C13+C15+C17+C19</f>
        <v>49103229</v>
      </c>
      <c r="D6" s="10">
        <f t="shared" ref="D6:D38" si="1">E6-C6</f>
        <v>83531</v>
      </c>
      <c r="E6" s="57">
        <f t="shared" ref="E6" si="2">E7+E9+E11+E13+E15+E17+E19</f>
        <v>49186760</v>
      </c>
    </row>
    <row r="7" spans="1:23" x14ac:dyDescent="0.25">
      <c r="A7" s="80">
        <v>1</v>
      </c>
      <c r="B7" s="11" t="s">
        <v>100</v>
      </c>
      <c r="C7" s="57">
        <f t="shared" ref="C7:E7" si="3">C8</f>
        <v>1893592</v>
      </c>
      <c r="D7" s="10">
        <f t="shared" si="1"/>
        <v>83531</v>
      </c>
      <c r="E7" s="57">
        <f t="shared" si="3"/>
        <v>1977123</v>
      </c>
    </row>
    <row r="8" spans="1:23" x14ac:dyDescent="0.25">
      <c r="A8">
        <v>11</v>
      </c>
      <c r="B8" s="28" t="s">
        <v>100</v>
      </c>
      <c r="C8" s="10">
        <v>1893592</v>
      </c>
      <c r="D8" s="10">
        <f t="shared" si="1"/>
        <v>83531</v>
      </c>
      <c r="E8" s="10">
        <v>1977123</v>
      </c>
    </row>
    <row r="9" spans="1:23" s="50" customFormat="1" x14ac:dyDescent="0.25">
      <c r="A9" s="81">
        <v>3</v>
      </c>
      <c r="B9" s="11" t="s">
        <v>101</v>
      </c>
      <c r="C9" s="57">
        <f t="shared" ref="C9:E9" si="4">C10</f>
        <v>675000</v>
      </c>
      <c r="D9" s="10">
        <f t="shared" si="1"/>
        <v>0</v>
      </c>
      <c r="E9" s="57">
        <f t="shared" si="4"/>
        <v>675000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3" x14ac:dyDescent="0.25">
      <c r="A10">
        <v>31</v>
      </c>
      <c r="B10" s="29" t="s">
        <v>101</v>
      </c>
      <c r="C10" s="10">
        <v>675000</v>
      </c>
      <c r="D10" s="10">
        <f t="shared" si="1"/>
        <v>0</v>
      </c>
      <c r="E10" s="10">
        <v>675000</v>
      </c>
      <c r="G10" s="64"/>
    </row>
    <row r="11" spans="1:23" s="50" customFormat="1" x14ac:dyDescent="0.25">
      <c r="A11" s="81">
        <v>4</v>
      </c>
      <c r="B11" s="11" t="s">
        <v>102</v>
      </c>
      <c r="C11" s="57">
        <f t="shared" ref="C11:E11" si="5">C12</f>
        <v>46129591</v>
      </c>
      <c r="D11" s="10">
        <f t="shared" si="1"/>
        <v>0</v>
      </c>
      <c r="E11" s="57">
        <f t="shared" si="5"/>
        <v>46129591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3" x14ac:dyDescent="0.25">
      <c r="A12">
        <v>43</v>
      </c>
      <c r="B12" s="14" t="s">
        <v>103</v>
      </c>
      <c r="C12" s="10">
        <v>46129591</v>
      </c>
      <c r="D12" s="10">
        <f t="shared" si="1"/>
        <v>0</v>
      </c>
      <c r="E12" s="10">
        <v>46129591</v>
      </c>
      <c r="G12" s="64"/>
    </row>
    <row r="13" spans="1:23" s="50" customFormat="1" x14ac:dyDescent="0.25">
      <c r="A13" s="81">
        <v>5</v>
      </c>
      <c r="B13" s="11" t="s">
        <v>104</v>
      </c>
      <c r="C13" s="57">
        <f t="shared" ref="C13:E13" si="6">C14</f>
        <v>0</v>
      </c>
      <c r="D13" s="10">
        <f t="shared" si="1"/>
        <v>0</v>
      </c>
      <c r="E13" s="57">
        <f t="shared" si="6"/>
        <v>0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3" x14ac:dyDescent="0.25">
      <c r="A14">
        <v>52</v>
      </c>
      <c r="B14" s="14" t="s">
        <v>105</v>
      </c>
      <c r="C14" s="10">
        <v>0</v>
      </c>
      <c r="D14" s="10">
        <f t="shared" si="1"/>
        <v>0</v>
      </c>
      <c r="E14" s="10">
        <v>0</v>
      </c>
    </row>
    <row r="15" spans="1:23" s="50" customFormat="1" x14ac:dyDescent="0.25">
      <c r="A15" s="81">
        <v>6</v>
      </c>
      <c r="B15" s="11" t="s">
        <v>106</v>
      </c>
      <c r="C15" s="57">
        <f t="shared" ref="C15:E15" si="7">C16</f>
        <v>270000</v>
      </c>
      <c r="D15" s="10">
        <f t="shared" si="1"/>
        <v>0</v>
      </c>
      <c r="E15" s="57">
        <f t="shared" si="7"/>
        <v>270000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x14ac:dyDescent="0.25">
      <c r="A16">
        <v>61</v>
      </c>
      <c r="B16" s="14" t="s">
        <v>107</v>
      </c>
      <c r="C16" s="10">
        <v>270000</v>
      </c>
      <c r="D16" s="10">
        <f t="shared" si="1"/>
        <v>0</v>
      </c>
      <c r="E16" s="10">
        <v>270000</v>
      </c>
    </row>
    <row r="17" spans="1:23" s="50" customFormat="1" ht="25.5" x14ac:dyDescent="0.25">
      <c r="A17" s="81">
        <v>7</v>
      </c>
      <c r="B17" s="11" t="s">
        <v>108</v>
      </c>
      <c r="C17" s="57">
        <f t="shared" ref="C17:E17" si="8">C18</f>
        <v>400</v>
      </c>
      <c r="D17" s="10">
        <f t="shared" si="1"/>
        <v>0</v>
      </c>
      <c r="E17" s="57">
        <f t="shared" si="8"/>
        <v>400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ht="17.25" customHeight="1" x14ac:dyDescent="0.25">
      <c r="A18">
        <v>71</v>
      </c>
      <c r="B18" s="14" t="s">
        <v>109</v>
      </c>
      <c r="C18" s="10">
        <v>400</v>
      </c>
      <c r="D18" s="10">
        <f t="shared" si="1"/>
        <v>0</v>
      </c>
      <c r="E18" s="10">
        <v>400</v>
      </c>
    </row>
    <row r="19" spans="1:23" s="50" customFormat="1" x14ac:dyDescent="0.25">
      <c r="A19" s="81">
        <v>9</v>
      </c>
      <c r="B19" s="11" t="s">
        <v>110</v>
      </c>
      <c r="C19" s="57">
        <f t="shared" ref="C19" si="9">SUM(C20:C21)</f>
        <v>134646</v>
      </c>
      <c r="D19" s="10">
        <f t="shared" si="1"/>
        <v>0</v>
      </c>
      <c r="E19" s="57">
        <f t="shared" ref="E19" si="10">SUM(E20:E21)</f>
        <v>134646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x14ac:dyDescent="0.25">
      <c r="A20">
        <v>92</v>
      </c>
      <c r="B20" s="14" t="s">
        <v>111</v>
      </c>
      <c r="C20" s="10">
        <v>0</v>
      </c>
      <c r="D20" s="10">
        <f t="shared" si="1"/>
        <v>0</v>
      </c>
      <c r="E20" s="10">
        <v>0</v>
      </c>
    </row>
    <row r="21" spans="1:23" s="59" customFormat="1" ht="12.75" x14ac:dyDescent="0.2">
      <c r="A21" s="59">
        <v>92</v>
      </c>
      <c r="B21" s="58" t="s">
        <v>112</v>
      </c>
      <c r="C21" s="45">
        <v>134646</v>
      </c>
      <c r="D21" s="10">
        <f t="shared" si="1"/>
        <v>0</v>
      </c>
      <c r="E21" s="45">
        <v>134646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23" s="59" customFormat="1" ht="12.75" x14ac:dyDescent="0.2">
      <c r="B22" s="58"/>
      <c r="C22" s="45"/>
      <c r="D22" s="10">
        <f t="shared" si="1"/>
        <v>0</v>
      </c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x14ac:dyDescent="0.25">
      <c r="B23" s="11" t="s">
        <v>34</v>
      </c>
      <c r="C23" s="49">
        <f>C24+C26+C28+C30+C32+C34+C36</f>
        <v>49103229</v>
      </c>
      <c r="D23" s="10">
        <f t="shared" si="1"/>
        <v>83531.25</v>
      </c>
      <c r="E23" s="49">
        <f>E24+E26+E28+E30+E32+E34+E36</f>
        <v>49186760.25</v>
      </c>
    </row>
    <row r="24" spans="1:23" s="50" customFormat="1" x14ac:dyDescent="0.25">
      <c r="A24" s="80">
        <v>1</v>
      </c>
      <c r="B24" s="11" t="s">
        <v>100</v>
      </c>
      <c r="C24" s="49">
        <f>C25</f>
        <v>1893592</v>
      </c>
      <c r="D24" s="10">
        <f t="shared" si="1"/>
        <v>83531.25</v>
      </c>
      <c r="E24" s="49">
        <f>E25</f>
        <v>1977123.25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6"/>
      <c r="W24" s="56"/>
    </row>
    <row r="25" spans="1:23" x14ac:dyDescent="0.25">
      <c r="A25">
        <v>11</v>
      </c>
      <c r="B25" s="28" t="s">
        <v>100</v>
      </c>
      <c r="C25" s="10">
        <v>1893592</v>
      </c>
      <c r="D25" s="10">
        <f t="shared" si="1"/>
        <v>83531.25</v>
      </c>
      <c r="E25" s="10">
        <f>'POSEBNI DIO'!E9</f>
        <v>1977123.25</v>
      </c>
    </row>
    <row r="26" spans="1:23" s="50" customFormat="1" x14ac:dyDescent="0.25">
      <c r="A26" s="81">
        <v>3</v>
      </c>
      <c r="B26" s="11" t="s">
        <v>101</v>
      </c>
      <c r="C26" s="49">
        <f>C27</f>
        <v>675000</v>
      </c>
      <c r="D26" s="10">
        <f t="shared" si="1"/>
        <v>0</v>
      </c>
      <c r="E26" s="49">
        <f>E27</f>
        <v>675000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6"/>
      <c r="W26" s="56"/>
    </row>
    <row r="27" spans="1:23" x14ac:dyDescent="0.25">
      <c r="A27">
        <v>31</v>
      </c>
      <c r="B27" s="29" t="s">
        <v>101</v>
      </c>
      <c r="C27" s="10">
        <v>675000</v>
      </c>
      <c r="D27" s="10">
        <f t="shared" si="1"/>
        <v>0</v>
      </c>
      <c r="E27" s="10">
        <f>'POSEBNI DIO'!E20</f>
        <v>675000</v>
      </c>
    </row>
    <row r="28" spans="1:23" s="50" customFormat="1" x14ac:dyDescent="0.25">
      <c r="A28" s="81">
        <v>4</v>
      </c>
      <c r="B28" s="11" t="s">
        <v>102</v>
      </c>
      <c r="C28" s="49">
        <f>C29</f>
        <v>46129591</v>
      </c>
      <c r="D28" s="10">
        <f t="shared" si="1"/>
        <v>0</v>
      </c>
      <c r="E28" s="49">
        <f>E29</f>
        <v>46129591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6"/>
      <c r="W28" s="56"/>
    </row>
    <row r="29" spans="1:23" x14ac:dyDescent="0.25">
      <c r="A29">
        <v>43</v>
      </c>
      <c r="B29" s="14" t="s">
        <v>113</v>
      </c>
      <c r="C29" s="10">
        <v>46129591</v>
      </c>
      <c r="D29" s="10">
        <f t="shared" si="1"/>
        <v>0</v>
      </c>
      <c r="E29" s="10">
        <f>'POSEBNI DIO'!E28</f>
        <v>46129591</v>
      </c>
    </row>
    <row r="30" spans="1:23" s="50" customFormat="1" x14ac:dyDescent="0.25">
      <c r="A30" s="81">
        <v>5</v>
      </c>
      <c r="B30" s="11" t="s">
        <v>104</v>
      </c>
      <c r="C30" s="55">
        <f>C31</f>
        <v>0</v>
      </c>
      <c r="D30" s="10">
        <f t="shared" si="1"/>
        <v>0</v>
      </c>
      <c r="E30" s="55">
        <f>E31</f>
        <v>0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6"/>
      <c r="W30" s="56"/>
    </row>
    <row r="31" spans="1:23" x14ac:dyDescent="0.25">
      <c r="A31">
        <v>52</v>
      </c>
      <c r="B31" s="14" t="s">
        <v>114</v>
      </c>
      <c r="C31" s="54">
        <v>0</v>
      </c>
      <c r="D31" s="10">
        <f t="shared" si="1"/>
        <v>0</v>
      </c>
      <c r="E31" s="54">
        <v>0</v>
      </c>
    </row>
    <row r="32" spans="1:23" s="50" customFormat="1" x14ac:dyDescent="0.25">
      <c r="A32" s="81">
        <v>6</v>
      </c>
      <c r="B32" s="11" t="s">
        <v>106</v>
      </c>
      <c r="C32" s="55">
        <f>C33</f>
        <v>270000</v>
      </c>
      <c r="D32" s="10">
        <f t="shared" si="1"/>
        <v>0</v>
      </c>
      <c r="E32" s="55">
        <f>E33</f>
        <v>270000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6"/>
      <c r="W32" s="56"/>
    </row>
    <row r="33" spans="1:21" x14ac:dyDescent="0.25">
      <c r="A33">
        <v>61</v>
      </c>
      <c r="B33" s="14" t="s">
        <v>115</v>
      </c>
      <c r="C33" s="54">
        <v>270000</v>
      </c>
      <c r="D33" s="10">
        <f t="shared" si="1"/>
        <v>0</v>
      </c>
      <c r="E33" s="54">
        <f>'POSEBNI DIO'!E36</f>
        <v>270000</v>
      </c>
    </row>
    <row r="34" spans="1:21" s="56" customFormat="1" ht="25.5" x14ac:dyDescent="0.25">
      <c r="A34" s="81">
        <v>7</v>
      </c>
      <c r="B34" s="51" t="s">
        <v>108</v>
      </c>
      <c r="C34" s="55">
        <f>C35</f>
        <v>400</v>
      </c>
      <c r="D34" s="10">
        <f t="shared" si="1"/>
        <v>0</v>
      </c>
      <c r="E34" s="55">
        <f>E35</f>
        <v>400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s="52" customFormat="1" x14ac:dyDescent="0.25">
      <c r="A35">
        <v>71</v>
      </c>
      <c r="B35" s="53" t="s">
        <v>116</v>
      </c>
      <c r="C35" s="54">
        <v>400</v>
      </c>
      <c r="D35" s="10">
        <f t="shared" si="1"/>
        <v>0</v>
      </c>
      <c r="E35" s="54">
        <f>'POSEBNI DIO'!E39</f>
        <v>400</v>
      </c>
    </row>
    <row r="36" spans="1:21" s="56" customFormat="1" x14ac:dyDescent="0.25">
      <c r="A36" s="81">
        <v>9</v>
      </c>
      <c r="B36" s="51" t="s">
        <v>110</v>
      </c>
      <c r="C36" s="55">
        <f>SUM(C37:C38)</f>
        <v>134646</v>
      </c>
      <c r="D36" s="10">
        <f t="shared" si="1"/>
        <v>0</v>
      </c>
      <c r="E36" s="55">
        <f>SUM(E37:E38)</f>
        <v>134646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1:21" s="52" customFormat="1" x14ac:dyDescent="0.25">
      <c r="A37">
        <v>92</v>
      </c>
      <c r="B37" s="53" t="s">
        <v>111</v>
      </c>
      <c r="C37" s="54">
        <v>0</v>
      </c>
      <c r="D37" s="10">
        <f t="shared" si="1"/>
        <v>0</v>
      </c>
      <c r="E37" s="54">
        <v>0</v>
      </c>
    </row>
    <row r="38" spans="1:21" s="52" customFormat="1" x14ac:dyDescent="0.25">
      <c r="A38" s="59">
        <v>92</v>
      </c>
      <c r="B38" s="45" t="s">
        <v>112</v>
      </c>
      <c r="C38" s="54">
        <v>134646</v>
      </c>
      <c r="D38" s="10">
        <f t="shared" si="1"/>
        <v>0</v>
      </c>
      <c r="E38" s="54">
        <v>134646</v>
      </c>
    </row>
  </sheetData>
  <mergeCells count="1">
    <mergeCell ref="B2:E2"/>
  </mergeCells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8"/>
  <sheetViews>
    <sheetView zoomScaleNormal="100" workbookViewId="0">
      <selection activeCell="F62" sqref="F62"/>
    </sheetView>
  </sheetViews>
  <sheetFormatPr defaultRowHeight="15" x14ac:dyDescent="0.25"/>
  <cols>
    <col min="2" max="2" width="44.7109375" customWidth="1"/>
    <col min="3" max="5" width="19.42578125" customWidth="1"/>
    <col min="6" max="7" width="25.28515625" customWidth="1"/>
  </cols>
  <sheetData>
    <row r="1" spans="1:7" ht="18" x14ac:dyDescent="0.25">
      <c r="B1" s="5"/>
      <c r="C1" s="5"/>
      <c r="D1" s="5"/>
      <c r="E1" s="5"/>
      <c r="F1" s="5"/>
      <c r="G1" s="5"/>
    </row>
    <row r="2" spans="1:7" ht="15.75" customHeight="1" x14ac:dyDescent="0.25">
      <c r="B2" s="97" t="s">
        <v>90</v>
      </c>
      <c r="C2" s="97"/>
      <c r="D2" s="97"/>
      <c r="E2" s="97"/>
      <c r="F2" s="33"/>
      <c r="G2" s="33"/>
    </row>
    <row r="3" spans="1:7" ht="18" x14ac:dyDescent="0.25">
      <c r="B3" s="5"/>
      <c r="C3" s="5"/>
      <c r="D3" s="5"/>
      <c r="E3" s="5"/>
      <c r="F3" s="6"/>
      <c r="G3" s="6"/>
    </row>
    <row r="4" spans="1:7" ht="29.25" customHeight="1" x14ac:dyDescent="0.25">
      <c r="A4" s="82" t="s">
        <v>96</v>
      </c>
      <c r="B4" s="37" t="s">
        <v>97</v>
      </c>
      <c r="C4" s="36" t="s">
        <v>98</v>
      </c>
      <c r="D4" s="36" t="s">
        <v>94</v>
      </c>
      <c r="E4" s="36" t="s">
        <v>99</v>
      </c>
    </row>
    <row r="5" spans="1:7" s="84" customFormat="1" ht="11.25" x14ac:dyDescent="0.2">
      <c r="A5" s="83">
        <v>1</v>
      </c>
      <c r="B5" s="42">
        <v>2</v>
      </c>
      <c r="C5" s="41">
        <v>3</v>
      </c>
      <c r="D5" s="41">
        <v>4</v>
      </c>
      <c r="E5" s="41">
        <v>5</v>
      </c>
    </row>
    <row r="6" spans="1:7" x14ac:dyDescent="0.25">
      <c r="A6" s="40"/>
      <c r="B6" s="11" t="s">
        <v>34</v>
      </c>
      <c r="C6" s="10"/>
      <c r="D6" s="10"/>
      <c r="E6" s="10"/>
    </row>
    <row r="7" spans="1:7" x14ac:dyDescent="0.25">
      <c r="A7" s="86" t="s">
        <v>119</v>
      </c>
      <c r="B7" s="11" t="s">
        <v>117</v>
      </c>
      <c r="C7" s="10"/>
      <c r="D7" s="10"/>
      <c r="E7" s="10"/>
    </row>
    <row r="8" spans="1:7" ht="25.5" x14ac:dyDescent="0.25">
      <c r="A8" s="87" t="s">
        <v>120</v>
      </c>
      <c r="B8" s="14" t="s">
        <v>118</v>
      </c>
      <c r="C8" s="10">
        <f>49103229-593592</f>
        <v>48509637</v>
      </c>
      <c r="D8" s="10">
        <f>E8-C8</f>
        <v>83531</v>
      </c>
      <c r="E8" s="10">
        <f>49186760-593592</f>
        <v>48593168</v>
      </c>
    </row>
  </sheetData>
  <mergeCells count="1">
    <mergeCell ref="B2:E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5"/>
  <sheetViews>
    <sheetView zoomScaleNormal="100" workbookViewId="0">
      <selection activeCell="B8" sqref="B8"/>
    </sheetView>
  </sheetViews>
  <sheetFormatPr defaultRowHeight="15" x14ac:dyDescent="0.25"/>
  <cols>
    <col min="1" max="1" width="11" customWidth="1"/>
    <col min="2" max="2" width="44.7109375" customWidth="1"/>
    <col min="3" max="5" width="19.42578125" customWidth="1"/>
    <col min="6" max="7" width="25.28515625" customWidth="1"/>
  </cols>
  <sheetData>
    <row r="1" spans="1:7" ht="18" x14ac:dyDescent="0.25">
      <c r="A1" s="5"/>
      <c r="B1" s="5"/>
      <c r="C1" s="5"/>
      <c r="D1" s="5"/>
      <c r="E1" s="5"/>
      <c r="F1" s="5"/>
      <c r="G1" s="5"/>
    </row>
    <row r="2" spans="1:7" ht="15.75" x14ac:dyDescent="0.25">
      <c r="A2" s="97" t="s">
        <v>13</v>
      </c>
      <c r="B2" s="97"/>
      <c r="C2" s="97"/>
      <c r="D2" s="97"/>
      <c r="E2" s="97"/>
      <c r="F2" s="32"/>
      <c r="G2" s="32"/>
    </row>
    <row r="3" spans="1:7" ht="18" x14ac:dyDescent="0.25">
      <c r="A3" s="5"/>
      <c r="B3" s="5"/>
      <c r="C3" s="5"/>
      <c r="D3" s="5"/>
      <c r="E3" s="5"/>
      <c r="F3" s="6"/>
      <c r="G3" s="6"/>
    </row>
    <row r="4" spans="1:7" ht="15.75" x14ac:dyDescent="0.25">
      <c r="A4" s="97" t="s">
        <v>10</v>
      </c>
      <c r="B4" s="97"/>
      <c r="C4" s="97"/>
      <c r="D4" s="97"/>
      <c r="E4" s="97"/>
      <c r="F4" s="31"/>
      <c r="G4" s="31"/>
    </row>
    <row r="5" spans="1:7" ht="18" x14ac:dyDescent="0.25">
      <c r="A5" s="5"/>
      <c r="B5" s="5"/>
      <c r="C5" s="5"/>
      <c r="D5" s="5"/>
      <c r="E5" s="5"/>
      <c r="F5" s="6"/>
      <c r="G5" s="6"/>
    </row>
    <row r="6" spans="1:7" ht="15.75" x14ac:dyDescent="0.25">
      <c r="A6" s="97" t="s">
        <v>89</v>
      </c>
      <c r="B6" s="97"/>
      <c r="C6" s="97"/>
      <c r="D6" s="97"/>
      <c r="E6" s="97"/>
      <c r="F6" s="33"/>
      <c r="G6" s="33"/>
    </row>
    <row r="7" spans="1:7" ht="18" x14ac:dyDescent="0.25">
      <c r="A7" s="5"/>
      <c r="B7" s="5"/>
      <c r="C7" s="5"/>
      <c r="D7" s="5"/>
      <c r="E7" s="5"/>
      <c r="F7" s="6"/>
      <c r="G7" s="6"/>
    </row>
    <row r="8" spans="1:7" ht="30" customHeight="1" x14ac:dyDescent="0.25">
      <c r="A8" s="82" t="s">
        <v>96</v>
      </c>
      <c r="B8" s="37" t="s">
        <v>97</v>
      </c>
      <c r="C8" s="36" t="s">
        <v>98</v>
      </c>
      <c r="D8" s="36" t="s">
        <v>94</v>
      </c>
      <c r="E8" s="36" t="s">
        <v>99</v>
      </c>
    </row>
    <row r="9" spans="1:7" s="39" customFormat="1" ht="11.25" x14ac:dyDescent="0.2">
      <c r="A9" s="83">
        <v>1</v>
      </c>
      <c r="B9" s="42">
        <v>2</v>
      </c>
      <c r="C9" s="41">
        <v>3</v>
      </c>
      <c r="D9" s="41">
        <v>4</v>
      </c>
      <c r="E9" s="41">
        <v>5</v>
      </c>
    </row>
    <row r="10" spans="1:7" x14ac:dyDescent="0.25">
      <c r="A10" s="11">
        <v>8</v>
      </c>
      <c r="B10" s="11" t="s">
        <v>11</v>
      </c>
      <c r="C10" s="10"/>
      <c r="D10" s="10"/>
      <c r="E10" s="10"/>
    </row>
    <row r="11" spans="1:7" x14ac:dyDescent="0.25">
      <c r="A11" s="88">
        <v>84</v>
      </c>
      <c r="B11" s="14" t="s">
        <v>15</v>
      </c>
      <c r="C11" s="10"/>
      <c r="D11" s="10"/>
      <c r="E11" s="10"/>
    </row>
    <row r="12" spans="1:7" x14ac:dyDescent="0.25">
      <c r="A12" s="12" t="s">
        <v>18</v>
      </c>
      <c r="B12" s="16"/>
      <c r="C12" s="10"/>
      <c r="D12" s="10"/>
      <c r="E12" s="10"/>
    </row>
    <row r="13" spans="1:7" s="50" customFormat="1" x14ac:dyDescent="0.25">
      <c r="A13" s="13">
        <v>5</v>
      </c>
      <c r="B13" s="20" t="s">
        <v>12</v>
      </c>
      <c r="C13" s="49">
        <f>C14</f>
        <v>593592</v>
      </c>
      <c r="D13" s="49">
        <f t="shared" ref="D13:E13" si="0">D14</f>
        <v>0</v>
      </c>
      <c r="E13" s="49">
        <f t="shared" si="0"/>
        <v>593592</v>
      </c>
    </row>
    <row r="14" spans="1:7" ht="25.5" x14ac:dyDescent="0.25">
      <c r="A14" s="88">
        <v>54</v>
      </c>
      <c r="B14" s="21" t="s">
        <v>16</v>
      </c>
      <c r="C14" s="10">
        <v>593592</v>
      </c>
      <c r="D14" s="10">
        <f>E14-C14</f>
        <v>0</v>
      </c>
      <c r="E14" s="10">
        <v>593592</v>
      </c>
    </row>
    <row r="15" spans="1:7" x14ac:dyDescent="0.25">
      <c r="A15" s="15" t="s">
        <v>18</v>
      </c>
      <c r="B15" s="20"/>
      <c r="C15" s="10"/>
      <c r="D15" s="10"/>
      <c r="E15" s="10"/>
    </row>
  </sheetData>
  <mergeCells count="3">
    <mergeCell ref="A2:E2"/>
    <mergeCell ref="A4:E4"/>
    <mergeCell ref="A6:E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4"/>
  <sheetViews>
    <sheetView zoomScaleNormal="100" workbookViewId="0">
      <selection activeCell="D15" sqref="D15"/>
    </sheetView>
  </sheetViews>
  <sheetFormatPr defaultRowHeight="15" x14ac:dyDescent="0.25"/>
  <cols>
    <col min="2" max="2" width="44.7109375" customWidth="1"/>
    <col min="3" max="5" width="19.42578125" customWidth="1"/>
    <col min="6" max="7" width="25.28515625" customWidth="1"/>
  </cols>
  <sheetData>
    <row r="1" spans="1:7" ht="18" x14ac:dyDescent="0.25">
      <c r="B1" s="5"/>
      <c r="C1" s="5"/>
      <c r="D1" s="5"/>
      <c r="E1" s="5"/>
      <c r="F1" s="5"/>
      <c r="G1" s="5"/>
    </row>
    <row r="2" spans="1:7" ht="15.75" customHeight="1" x14ac:dyDescent="0.25">
      <c r="B2" s="97" t="s">
        <v>88</v>
      </c>
      <c r="C2" s="97"/>
      <c r="D2" s="97"/>
      <c r="E2" s="97"/>
      <c r="F2" s="33"/>
      <c r="G2" s="33"/>
    </row>
    <row r="3" spans="1:7" ht="18" x14ac:dyDescent="0.25">
      <c r="B3" s="5"/>
      <c r="C3" s="5"/>
      <c r="D3" s="5"/>
      <c r="E3" s="5"/>
      <c r="F3" s="6"/>
      <c r="G3" s="6"/>
    </row>
    <row r="4" spans="1:7" ht="31.5" customHeight="1" x14ac:dyDescent="0.25">
      <c r="A4" s="82" t="s">
        <v>96</v>
      </c>
      <c r="B4" s="37" t="s">
        <v>97</v>
      </c>
      <c r="C4" s="36" t="s">
        <v>98</v>
      </c>
      <c r="D4" s="36" t="s">
        <v>94</v>
      </c>
      <c r="E4" s="36" t="s">
        <v>99</v>
      </c>
    </row>
    <row r="5" spans="1:7" s="39" customFormat="1" ht="11.25" x14ac:dyDescent="0.2">
      <c r="A5" s="83">
        <v>1</v>
      </c>
      <c r="B5" s="42">
        <v>2</v>
      </c>
      <c r="C5" s="41">
        <v>3</v>
      </c>
      <c r="D5" s="41">
        <v>4</v>
      </c>
      <c r="E5" s="41">
        <v>5</v>
      </c>
    </row>
    <row r="6" spans="1:7" x14ac:dyDescent="0.25">
      <c r="A6" s="40"/>
      <c r="B6" s="11" t="s">
        <v>35</v>
      </c>
      <c r="C6" s="10"/>
      <c r="D6" s="10"/>
      <c r="E6" s="10"/>
      <c r="F6" s="52"/>
    </row>
    <row r="7" spans="1:7" x14ac:dyDescent="0.25">
      <c r="A7" s="85">
        <v>1</v>
      </c>
      <c r="B7" s="11" t="s">
        <v>100</v>
      </c>
      <c r="C7" s="10"/>
      <c r="D7" s="10"/>
      <c r="E7" s="10"/>
      <c r="F7" s="52"/>
    </row>
    <row r="8" spans="1:7" x14ac:dyDescent="0.25">
      <c r="A8" s="40">
        <v>11</v>
      </c>
      <c r="B8" s="28" t="s">
        <v>100</v>
      </c>
      <c r="C8" s="10"/>
      <c r="D8" s="10"/>
      <c r="E8" s="10"/>
      <c r="F8" s="52"/>
    </row>
    <row r="9" spans="1:7" x14ac:dyDescent="0.25">
      <c r="A9" s="40"/>
      <c r="B9" s="29"/>
      <c r="C9" s="54"/>
      <c r="D9" s="54"/>
      <c r="E9" s="54"/>
      <c r="F9" s="52"/>
    </row>
    <row r="10" spans="1:7" s="50" customFormat="1" x14ac:dyDescent="0.25">
      <c r="A10" s="89"/>
      <c r="B10" s="11" t="s">
        <v>36</v>
      </c>
      <c r="C10" s="55">
        <f>C11</f>
        <v>593592</v>
      </c>
      <c r="D10" s="55">
        <f t="shared" ref="D10:E10" si="0">D11</f>
        <v>0</v>
      </c>
      <c r="E10" s="55">
        <f t="shared" si="0"/>
        <v>593592</v>
      </c>
      <c r="F10" s="56"/>
    </row>
    <row r="11" spans="1:7" s="50" customFormat="1" x14ac:dyDescent="0.25">
      <c r="A11" s="90">
        <v>1</v>
      </c>
      <c r="B11" s="11" t="s">
        <v>100</v>
      </c>
      <c r="C11" s="55">
        <f>C12</f>
        <v>593592</v>
      </c>
      <c r="D11" s="55">
        <f t="shared" ref="D11:E11" si="1">D12</f>
        <v>0</v>
      </c>
      <c r="E11" s="55">
        <f t="shared" si="1"/>
        <v>593592</v>
      </c>
      <c r="F11" s="56"/>
    </row>
    <row r="12" spans="1:7" x14ac:dyDescent="0.25">
      <c r="A12" s="40">
        <v>11</v>
      </c>
      <c r="B12" s="28" t="s">
        <v>100</v>
      </c>
      <c r="C12" s="54">
        <v>593592</v>
      </c>
      <c r="D12" s="54">
        <f>E12-C12</f>
        <v>0</v>
      </c>
      <c r="E12" s="54">
        <v>593592</v>
      </c>
      <c r="F12" s="52"/>
    </row>
    <row r="13" spans="1:7" x14ac:dyDescent="0.25">
      <c r="C13" s="52"/>
      <c r="D13" s="52"/>
      <c r="E13" s="52"/>
      <c r="F13" s="52"/>
    </row>
    <row r="14" spans="1:7" x14ac:dyDescent="0.25">
      <c r="C14" s="52"/>
      <c r="D14" s="52"/>
      <c r="E14" s="52"/>
      <c r="F14" s="52"/>
    </row>
  </sheetData>
  <mergeCells count="1">
    <mergeCell ref="B2:E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7"/>
  <sheetViews>
    <sheetView topLeftCell="A2" zoomScaleNormal="100" workbookViewId="0">
      <selection activeCell="E27" sqref="E27"/>
    </sheetView>
  </sheetViews>
  <sheetFormatPr defaultRowHeight="15" x14ac:dyDescent="0.25"/>
  <cols>
    <col min="1" max="2" width="36.7109375" customWidth="1"/>
    <col min="3" max="5" width="19.42578125" customWidth="1"/>
    <col min="6" max="7" width="24.28515625" customWidth="1"/>
  </cols>
  <sheetData>
    <row r="1" spans="1:7" ht="18" x14ac:dyDescent="0.25">
      <c r="A1" s="5"/>
      <c r="B1" s="5"/>
      <c r="C1" s="5"/>
      <c r="D1" s="5"/>
      <c r="E1" s="5"/>
      <c r="F1" s="6"/>
      <c r="G1" s="6"/>
    </row>
    <row r="2" spans="1:7" ht="18" customHeight="1" x14ac:dyDescent="0.25">
      <c r="A2" s="97" t="s">
        <v>87</v>
      </c>
      <c r="B2" s="97"/>
      <c r="C2" s="97"/>
      <c r="D2" s="97"/>
      <c r="E2" s="97"/>
      <c r="F2" s="31"/>
      <c r="G2" s="31"/>
    </row>
    <row r="3" spans="1:7" ht="18" x14ac:dyDescent="0.25">
      <c r="A3" s="5"/>
      <c r="B3" s="5"/>
      <c r="C3" s="5"/>
      <c r="D3" s="5"/>
      <c r="E3" s="5"/>
      <c r="F3" s="6"/>
      <c r="G3" s="6"/>
    </row>
    <row r="4" spans="1:7" s="79" customFormat="1" ht="25.5" x14ac:dyDescent="0.25">
      <c r="A4" s="36" t="s">
        <v>121</v>
      </c>
      <c r="B4" s="36" t="s">
        <v>97</v>
      </c>
      <c r="C4" s="36" t="s">
        <v>98</v>
      </c>
      <c r="D4" s="36" t="s">
        <v>94</v>
      </c>
      <c r="E4" s="36" t="s">
        <v>99</v>
      </c>
    </row>
    <row r="5" spans="1:7" s="50" customFormat="1" ht="25.5" customHeight="1" x14ac:dyDescent="0.25">
      <c r="A5" s="47" t="s">
        <v>76</v>
      </c>
      <c r="B5" s="48" t="s">
        <v>38</v>
      </c>
      <c r="C5" s="49">
        <f>C6</f>
        <v>49103229</v>
      </c>
      <c r="D5" s="45">
        <f t="shared" ref="D5:D7" si="0">E5-C5</f>
        <v>83531.25</v>
      </c>
      <c r="E5" s="49">
        <f>E6</f>
        <v>49186760.25</v>
      </c>
    </row>
    <row r="6" spans="1:7" s="50" customFormat="1" ht="25.5" customHeight="1" x14ac:dyDescent="0.25">
      <c r="A6" s="47" t="s">
        <v>37</v>
      </c>
      <c r="B6" s="48" t="s">
        <v>39</v>
      </c>
      <c r="C6" s="49">
        <f>C7+C18</f>
        <v>49103229</v>
      </c>
      <c r="D6" s="45">
        <f t="shared" si="0"/>
        <v>83531.25</v>
      </c>
      <c r="E6" s="49">
        <f>E7+E18</f>
        <v>49186760.25</v>
      </c>
    </row>
    <row r="7" spans="1:7" s="50" customFormat="1" ht="25.5" customHeight="1" x14ac:dyDescent="0.25">
      <c r="A7" s="47" t="s">
        <v>40</v>
      </c>
      <c r="B7" s="48" t="s">
        <v>41</v>
      </c>
      <c r="C7" s="49">
        <f>C8</f>
        <v>1893592</v>
      </c>
      <c r="D7" s="45">
        <f t="shared" si="0"/>
        <v>83531.25</v>
      </c>
      <c r="E7" s="49">
        <f>E8</f>
        <v>1977123.25</v>
      </c>
    </row>
    <row r="8" spans="1:7" s="50" customFormat="1" ht="37.5" customHeight="1" x14ac:dyDescent="0.25">
      <c r="A8" s="47" t="s">
        <v>63</v>
      </c>
      <c r="B8" s="48" t="s">
        <v>42</v>
      </c>
      <c r="C8" s="49">
        <f>C9</f>
        <v>1893592</v>
      </c>
      <c r="D8" s="45">
        <f t="shared" ref="D8:D17" si="1">E8-C8</f>
        <v>83531.25</v>
      </c>
      <c r="E8" s="49">
        <f>E9</f>
        <v>1977123.25</v>
      </c>
    </row>
    <row r="9" spans="1:7" ht="25.5" customHeight="1" x14ac:dyDescent="0.25">
      <c r="A9" s="44" t="s">
        <v>43</v>
      </c>
      <c r="B9" s="43" t="s">
        <v>44</v>
      </c>
      <c r="C9" s="10">
        <f>C10+C13+C16</f>
        <v>1893592</v>
      </c>
      <c r="D9" s="45">
        <f t="shared" si="1"/>
        <v>83531.25</v>
      </c>
      <c r="E9" s="10">
        <f>E10+E13+E16</f>
        <v>1977123.25</v>
      </c>
    </row>
    <row r="10" spans="1:7" ht="25.5" customHeight="1" x14ac:dyDescent="0.25">
      <c r="A10" s="44" t="s">
        <v>45</v>
      </c>
      <c r="B10" s="43" t="s">
        <v>7</v>
      </c>
      <c r="C10" s="10">
        <f>SUM(C11:C12)</f>
        <v>480000</v>
      </c>
      <c r="D10" s="45">
        <f t="shared" si="1"/>
        <v>0</v>
      </c>
      <c r="E10" s="10">
        <f>SUM(E11:E12)</f>
        <v>480000</v>
      </c>
    </row>
    <row r="11" spans="1:7" ht="25.5" customHeight="1" x14ac:dyDescent="0.25">
      <c r="A11" s="44">
        <v>32</v>
      </c>
      <c r="B11" s="43" t="s">
        <v>14</v>
      </c>
      <c r="C11" s="10">
        <v>340806</v>
      </c>
      <c r="D11" s="45">
        <f t="shared" si="1"/>
        <v>0</v>
      </c>
      <c r="E11" s="10">
        <v>340806</v>
      </c>
    </row>
    <row r="12" spans="1:7" ht="25.5" customHeight="1" x14ac:dyDescent="0.25">
      <c r="A12" s="44">
        <v>34</v>
      </c>
      <c r="B12" s="43" t="s">
        <v>46</v>
      </c>
      <c r="C12" s="10">
        <v>139194</v>
      </c>
      <c r="D12" s="45">
        <f t="shared" si="1"/>
        <v>0</v>
      </c>
      <c r="E12" s="10">
        <v>139194</v>
      </c>
    </row>
    <row r="13" spans="1:7" ht="25.5" customHeight="1" x14ac:dyDescent="0.25">
      <c r="A13" s="44">
        <v>4</v>
      </c>
      <c r="B13" s="43" t="s">
        <v>47</v>
      </c>
      <c r="C13" s="10">
        <f>SUM(C14:C15)</f>
        <v>820000</v>
      </c>
      <c r="D13" s="45">
        <f t="shared" si="1"/>
        <v>83531.25</v>
      </c>
      <c r="E13" s="10">
        <f>SUM(E14:E15)</f>
        <v>903531.25</v>
      </c>
    </row>
    <row r="14" spans="1:7" ht="25.5" customHeight="1" x14ac:dyDescent="0.25">
      <c r="A14" s="44">
        <v>42</v>
      </c>
      <c r="B14" s="43" t="s">
        <v>48</v>
      </c>
      <c r="C14" s="10">
        <v>770000</v>
      </c>
      <c r="D14" s="45">
        <f t="shared" si="1"/>
        <v>-16468.75</v>
      </c>
      <c r="E14" s="10">
        <f>753531.25</f>
        <v>753531.25</v>
      </c>
    </row>
    <row r="15" spans="1:7" ht="25.5" customHeight="1" x14ac:dyDescent="0.25">
      <c r="A15" s="44">
        <v>45</v>
      </c>
      <c r="B15" s="43" t="s">
        <v>49</v>
      </c>
      <c r="C15" s="10">
        <v>50000</v>
      </c>
      <c r="D15" s="45">
        <f t="shared" si="1"/>
        <v>100000</v>
      </c>
      <c r="E15" s="10">
        <v>150000</v>
      </c>
    </row>
    <row r="16" spans="1:7" ht="25.5" customHeight="1" x14ac:dyDescent="0.25">
      <c r="A16" s="44">
        <v>5</v>
      </c>
      <c r="B16" s="43" t="s">
        <v>12</v>
      </c>
      <c r="C16" s="10">
        <f>C17</f>
        <v>593592</v>
      </c>
      <c r="D16" s="45">
        <f t="shared" si="1"/>
        <v>0</v>
      </c>
      <c r="E16" s="10">
        <f>E17</f>
        <v>593592</v>
      </c>
    </row>
    <row r="17" spans="1:5" ht="25.5" customHeight="1" x14ac:dyDescent="0.25">
      <c r="A17" s="44">
        <v>54</v>
      </c>
      <c r="B17" s="43" t="s">
        <v>16</v>
      </c>
      <c r="C17" s="10">
        <v>593592</v>
      </c>
      <c r="D17" s="45">
        <f t="shared" si="1"/>
        <v>0</v>
      </c>
      <c r="E17" s="10">
        <v>593592</v>
      </c>
    </row>
    <row r="18" spans="1:5" s="50" customFormat="1" ht="25.5" customHeight="1" x14ac:dyDescent="0.25">
      <c r="A18" s="47" t="s">
        <v>50</v>
      </c>
      <c r="B18" s="48" t="s">
        <v>51</v>
      </c>
      <c r="C18" s="49">
        <f>C19</f>
        <v>47209637</v>
      </c>
      <c r="D18" s="45">
        <f t="shared" ref="D18:D21" si="2">E18-C18</f>
        <v>0</v>
      </c>
      <c r="E18" s="49">
        <f>E19</f>
        <v>47209637</v>
      </c>
    </row>
    <row r="19" spans="1:5" s="50" customFormat="1" ht="25.5" customHeight="1" x14ac:dyDescent="0.25">
      <c r="A19" s="47" t="s">
        <v>65</v>
      </c>
      <c r="B19" s="48" t="s">
        <v>52</v>
      </c>
      <c r="C19" s="49">
        <f>C20+C28+C33+C36+C39</f>
        <v>47209637</v>
      </c>
      <c r="D19" s="45">
        <f t="shared" si="2"/>
        <v>0</v>
      </c>
      <c r="E19" s="49">
        <f>E20+E28+E33+E36+E39</f>
        <v>47209637</v>
      </c>
    </row>
    <row r="20" spans="1:5" ht="25.5" customHeight="1" x14ac:dyDescent="0.25">
      <c r="A20" s="44" t="s">
        <v>53</v>
      </c>
      <c r="B20" s="43" t="s">
        <v>64</v>
      </c>
      <c r="C20" s="10">
        <f>C21+C25</f>
        <v>675000</v>
      </c>
      <c r="D20" s="45">
        <f t="shared" si="2"/>
        <v>0</v>
      </c>
      <c r="E20" s="10">
        <f t="shared" ref="E20" si="3">E21+E25</f>
        <v>675000</v>
      </c>
    </row>
    <row r="21" spans="1:5" ht="25.5" customHeight="1" x14ac:dyDescent="0.25">
      <c r="A21" s="44" t="s">
        <v>45</v>
      </c>
      <c r="B21" s="43" t="s">
        <v>7</v>
      </c>
      <c r="C21" s="10">
        <f>SUM(C22:C24)</f>
        <v>675000</v>
      </c>
      <c r="D21" s="45">
        <f t="shared" si="2"/>
        <v>-46817.5</v>
      </c>
      <c r="E21" s="10">
        <f>SUM(E22:E24)</f>
        <v>628182.5</v>
      </c>
    </row>
    <row r="22" spans="1:5" x14ac:dyDescent="0.25">
      <c r="A22" s="40">
        <v>31</v>
      </c>
      <c r="B22" s="43" t="s">
        <v>8</v>
      </c>
      <c r="C22" s="45">
        <v>139800</v>
      </c>
      <c r="D22" s="45">
        <f>E22-C22</f>
        <v>0</v>
      </c>
      <c r="E22" s="45">
        <v>139800</v>
      </c>
    </row>
    <row r="23" spans="1:5" x14ac:dyDescent="0.25">
      <c r="A23" s="44">
        <v>32</v>
      </c>
      <c r="B23" s="43" t="s">
        <v>14</v>
      </c>
      <c r="C23" s="45">
        <v>525000</v>
      </c>
      <c r="D23" s="45">
        <f t="shared" ref="D23:D41" si="4">E23-C23</f>
        <v>-46817.5</v>
      </c>
      <c r="E23" s="45">
        <v>478182.5</v>
      </c>
    </row>
    <row r="24" spans="1:5" x14ac:dyDescent="0.25">
      <c r="A24" s="40">
        <v>38</v>
      </c>
      <c r="B24" s="43" t="s">
        <v>54</v>
      </c>
      <c r="C24" s="45">
        <v>10200</v>
      </c>
      <c r="D24" s="45">
        <f t="shared" si="4"/>
        <v>0</v>
      </c>
      <c r="E24" s="45">
        <v>10200</v>
      </c>
    </row>
    <row r="25" spans="1:5" x14ac:dyDescent="0.25">
      <c r="A25" s="44">
        <v>4</v>
      </c>
      <c r="B25" s="43" t="s">
        <v>47</v>
      </c>
      <c r="C25" s="45">
        <f>C26+C27</f>
        <v>0</v>
      </c>
      <c r="D25" s="45">
        <f t="shared" si="4"/>
        <v>46817.5</v>
      </c>
      <c r="E25" s="45">
        <f>E26+E27</f>
        <v>46817.5</v>
      </c>
    </row>
    <row r="26" spans="1:5" ht="25.5" x14ac:dyDescent="0.25">
      <c r="A26" s="44">
        <v>42</v>
      </c>
      <c r="B26" s="43" t="s">
        <v>48</v>
      </c>
      <c r="C26" s="45">
        <v>0</v>
      </c>
      <c r="D26" s="45">
        <f t="shared" si="4"/>
        <v>1400</v>
      </c>
      <c r="E26" s="45">
        <v>1400</v>
      </c>
    </row>
    <row r="27" spans="1:5" ht="25.5" x14ac:dyDescent="0.25">
      <c r="A27" s="44">
        <v>45</v>
      </c>
      <c r="B27" s="43" t="s">
        <v>49</v>
      </c>
      <c r="C27" s="45">
        <v>0</v>
      </c>
      <c r="D27" s="45">
        <f t="shared" si="4"/>
        <v>45417.5</v>
      </c>
      <c r="E27" s="45">
        <f>45417.5</f>
        <v>45417.5</v>
      </c>
    </row>
    <row r="28" spans="1:5" ht="38.25" x14ac:dyDescent="0.25">
      <c r="A28" s="44" t="s">
        <v>55</v>
      </c>
      <c r="B28" s="43" t="s">
        <v>56</v>
      </c>
      <c r="C28" s="45">
        <f>C29</f>
        <v>46129591</v>
      </c>
      <c r="D28" s="45">
        <f t="shared" si="4"/>
        <v>0</v>
      </c>
      <c r="E28" s="45">
        <f>E29</f>
        <v>46129591</v>
      </c>
    </row>
    <row r="29" spans="1:5" ht="38.25" x14ac:dyDescent="0.25">
      <c r="A29" s="44" t="s">
        <v>45</v>
      </c>
      <c r="B29" s="43" t="s">
        <v>7</v>
      </c>
      <c r="C29" s="45">
        <f>SUM(C30:C32)</f>
        <v>46129591</v>
      </c>
      <c r="D29" s="45">
        <f t="shared" si="4"/>
        <v>0</v>
      </c>
      <c r="E29" s="45">
        <f>SUM(E30:E32)</f>
        <v>46129591</v>
      </c>
    </row>
    <row r="30" spans="1:5" x14ac:dyDescent="0.25">
      <c r="A30" s="40">
        <v>31</v>
      </c>
      <c r="B30" s="43" t="s">
        <v>8</v>
      </c>
      <c r="C30" s="45">
        <v>33725080</v>
      </c>
      <c r="D30" s="45">
        <f t="shared" si="4"/>
        <v>0</v>
      </c>
      <c r="E30" s="45">
        <v>33725080</v>
      </c>
    </row>
    <row r="31" spans="1:5" x14ac:dyDescent="0.25">
      <c r="A31" s="44">
        <v>32</v>
      </c>
      <c r="B31" s="43" t="s">
        <v>14</v>
      </c>
      <c r="C31" s="45">
        <v>12343911</v>
      </c>
      <c r="D31" s="45">
        <f t="shared" si="4"/>
        <v>0</v>
      </c>
      <c r="E31" s="45">
        <v>12343911</v>
      </c>
    </row>
    <row r="32" spans="1:5" x14ac:dyDescent="0.25">
      <c r="A32" s="44">
        <v>34</v>
      </c>
      <c r="B32" s="43" t="s">
        <v>46</v>
      </c>
      <c r="C32" s="45">
        <v>60600</v>
      </c>
      <c r="D32" s="45">
        <f t="shared" si="4"/>
        <v>0</v>
      </c>
      <c r="E32" s="45">
        <v>60600</v>
      </c>
    </row>
    <row r="33" spans="1:5" ht="38.25" x14ac:dyDescent="0.25">
      <c r="A33" s="44" t="s">
        <v>57</v>
      </c>
      <c r="B33" s="43" t="s">
        <v>58</v>
      </c>
      <c r="C33" s="45">
        <f>C34</f>
        <v>134646</v>
      </c>
      <c r="D33" s="45">
        <f t="shared" si="4"/>
        <v>0</v>
      </c>
      <c r="E33" s="45">
        <f>E34</f>
        <v>134646</v>
      </c>
    </row>
    <row r="34" spans="1:5" ht="38.25" x14ac:dyDescent="0.25">
      <c r="A34" s="44" t="s">
        <v>45</v>
      </c>
      <c r="B34" s="43" t="s">
        <v>7</v>
      </c>
      <c r="C34" s="45">
        <f>C35</f>
        <v>134646</v>
      </c>
      <c r="D34" s="45">
        <f t="shared" si="4"/>
        <v>0</v>
      </c>
      <c r="E34" s="45">
        <f>E35</f>
        <v>134646</v>
      </c>
    </row>
    <row r="35" spans="1:5" x14ac:dyDescent="0.25">
      <c r="A35" s="40">
        <v>31</v>
      </c>
      <c r="B35" s="43" t="s">
        <v>8</v>
      </c>
      <c r="C35" s="45">
        <v>134646</v>
      </c>
      <c r="D35" s="45">
        <f t="shared" si="4"/>
        <v>0</v>
      </c>
      <c r="E35" s="45">
        <v>134646</v>
      </c>
    </row>
    <row r="36" spans="1:5" ht="38.25" x14ac:dyDescent="0.25">
      <c r="A36" s="44" t="s">
        <v>59</v>
      </c>
      <c r="B36" s="43" t="s">
        <v>60</v>
      </c>
      <c r="C36" s="45">
        <f>C37</f>
        <v>270000</v>
      </c>
      <c r="D36" s="45">
        <f t="shared" si="4"/>
        <v>0</v>
      </c>
      <c r="E36" s="45">
        <f>E37</f>
        <v>270000</v>
      </c>
    </row>
    <row r="37" spans="1:5" ht="38.25" x14ac:dyDescent="0.25">
      <c r="A37" s="44" t="s">
        <v>45</v>
      </c>
      <c r="B37" s="43" t="s">
        <v>7</v>
      </c>
      <c r="C37" s="45">
        <f>C38</f>
        <v>270000</v>
      </c>
      <c r="D37" s="45">
        <f t="shared" si="4"/>
        <v>0</v>
      </c>
      <c r="E37" s="45">
        <f>E38</f>
        <v>270000</v>
      </c>
    </row>
    <row r="38" spans="1:5" x14ac:dyDescent="0.25">
      <c r="A38" s="44">
        <v>32</v>
      </c>
      <c r="B38" s="43" t="s">
        <v>14</v>
      </c>
      <c r="C38" s="45">
        <v>270000</v>
      </c>
      <c r="D38" s="45">
        <f t="shared" si="4"/>
        <v>0</v>
      </c>
      <c r="E38" s="45">
        <v>270000</v>
      </c>
    </row>
    <row r="39" spans="1:5" ht="38.25" x14ac:dyDescent="0.25">
      <c r="A39" s="44" t="s">
        <v>61</v>
      </c>
      <c r="B39" s="43" t="s">
        <v>62</v>
      </c>
      <c r="C39" s="45">
        <f>C40</f>
        <v>400</v>
      </c>
      <c r="D39" s="45">
        <f t="shared" si="4"/>
        <v>0</v>
      </c>
      <c r="E39" s="45">
        <f>E40</f>
        <v>400</v>
      </c>
    </row>
    <row r="40" spans="1:5" ht="38.25" x14ac:dyDescent="0.25">
      <c r="A40" s="44" t="s">
        <v>45</v>
      </c>
      <c r="B40" s="43" t="s">
        <v>7</v>
      </c>
      <c r="C40" s="45">
        <f>C41</f>
        <v>400</v>
      </c>
      <c r="D40" s="45">
        <f t="shared" si="4"/>
        <v>0</v>
      </c>
      <c r="E40" s="45">
        <f>E41</f>
        <v>400</v>
      </c>
    </row>
    <row r="41" spans="1:5" x14ac:dyDescent="0.25">
      <c r="A41" s="44">
        <v>32</v>
      </c>
      <c r="B41" s="43" t="s">
        <v>14</v>
      </c>
      <c r="C41" s="45">
        <v>400</v>
      </c>
      <c r="D41" s="45">
        <f t="shared" si="4"/>
        <v>0</v>
      </c>
      <c r="E41" s="45">
        <v>400</v>
      </c>
    </row>
    <row r="42" spans="1:5" x14ac:dyDescent="0.25">
      <c r="C42" s="46"/>
      <c r="D42" s="46"/>
      <c r="E42" s="46"/>
    </row>
    <row r="43" spans="1:5" x14ac:dyDescent="0.25">
      <c r="C43" s="46"/>
      <c r="D43" s="46"/>
      <c r="E43" s="46"/>
    </row>
    <row r="44" spans="1:5" x14ac:dyDescent="0.25">
      <c r="C44" s="46"/>
      <c r="D44" s="46"/>
      <c r="E44" s="46"/>
    </row>
    <row r="45" spans="1:5" x14ac:dyDescent="0.25">
      <c r="C45" s="46"/>
      <c r="D45" s="46"/>
      <c r="E45" s="46"/>
    </row>
    <row r="46" spans="1:5" x14ac:dyDescent="0.25">
      <c r="C46" s="46"/>
      <c r="D46" s="46"/>
      <c r="E46" s="46"/>
    </row>
    <row r="47" spans="1:5" x14ac:dyDescent="0.25">
      <c r="C47" s="46"/>
      <c r="D47" s="46"/>
      <c r="E47" s="46"/>
    </row>
  </sheetData>
  <mergeCells count="1">
    <mergeCell ref="A2:E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NASLOVNICA</vt:lpstr>
      <vt:lpstr>SAŽETAK</vt:lpstr>
      <vt:lpstr> Račun prihoda i rashoda-ekonom</vt:lpstr>
      <vt:lpstr> Račun prihoda i rashoda-izvori</vt:lpstr>
      <vt:lpstr> Račun rashoda-funkcija</vt:lpstr>
      <vt:lpstr> Račun financiranja-ekonomska</vt:lpstr>
      <vt:lpstr> Račun financiranja-izvori</vt:lpstr>
      <vt:lpstr>POSEBNI DIO</vt:lpstr>
      <vt:lpstr>' Račun financiranja-ekonomska'!Print_Area</vt:lpstr>
      <vt:lpstr>' Račun financiranja-izvori'!Print_Area</vt:lpstr>
      <vt:lpstr>' Račun prihoda i rashoda-ekonom'!Print_Area</vt:lpstr>
      <vt:lpstr>' Račun prihoda i rashoda-izvori'!Print_Area</vt:lpstr>
      <vt:lpstr>' Račun rashoda-funkcija'!Print_Area</vt:lpstr>
      <vt:lpstr>NASLOVNICA!Print_Area</vt:lpstr>
      <vt:lpstr>'POSEBNI DIO'!Print_Area</vt:lpstr>
      <vt:lpstr>SAŽETAK!Print_Area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user</cp:lastModifiedBy>
  <cp:lastPrinted>2024-01-30T08:42:39Z</cp:lastPrinted>
  <dcterms:created xsi:type="dcterms:W3CDTF">2022-08-12T12:51:27Z</dcterms:created>
  <dcterms:modified xsi:type="dcterms:W3CDTF">2024-02-15T09:46:07Z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14. Format izgleda financijskog plana proračunskog korisnika.xlsx</vt:lpwstr>
  </property>
</Properties>
</file>